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List'!$A$1:$L$32</definedName>
    <definedName name="Vendor">#REF!</definedName>
    <definedName name="Vendors">#REF!</definedName>
  </definedNames>
  <calcPr calcId="14562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<sst xmlns="http://schemas.openxmlformats.org/spreadsheetml/2006/main" count="619" uniqueCount="322">
  <si>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</si>
  <si>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</si>
  <si>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</si>
  <si>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</si>
  <si>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</si>
  <si>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</si>
  <si>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</si>
  <si>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</si>
  <si>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</si>
  <si>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</si>
  <si>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</si>
  <si>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</si>
  <si>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</si>
  <si>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</si>
  <si>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</si>
  <si>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</si>
  <si>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</si>
  <si>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</si>
  <si>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</si>
  <si>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</si>
  <si>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</si>
  <si>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</si>
  <si>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</si>
  <si>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</si>
  <si>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</si>
  <si>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</si>
  <si>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</si>
  <si>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</si>
  <si>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</si>
  <si>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</si>
  <si>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</si>
  <si>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</si>
  <si>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</si>
  <si>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</si>
  <si>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</si>
  <si>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</si>
  <si>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</si>
  <si>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</si>
  <si>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</si>
  <si>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</si>
  <si>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</si>
  <si>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</si>
  <si>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</si>
  <si>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</si>
  <si>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</si>
  <si>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</si>
  <si>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</si>
  <si>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</si>
  <si>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</si>
  <si>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</si>
  <si>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</si>
  <si>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</si>
  <si>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</si>
  <si>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</si>
  <si>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</si>
  <si>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</si>
  <si>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</si>
  <si>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</si>
  <si>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</si>
  <si>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</si>
  <si>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</si>
  <si>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</si>
  <si>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</si>
  <si>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</si>
  <si>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</si>
  <si>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</si>
  <si>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</si>
  <si>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</si>
  <si>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</si>
  <si>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</si>
  <si>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</si>
  <si>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</si>
  <si>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</si>
  <si>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</si>
  <si>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</si>
  <si>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</si>
  <si>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</si>
  <si>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</si>
  <si>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</si>
  <si>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</si>
  <si>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</si>
  <si>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</si>
  <si>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</si>
  <si>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</si>
  <si>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</si>
  <si>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</si>
  <si>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</si>
  <si>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</si>
  <si>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</si>
  <si>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</si>
  <si>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</si>
  <si>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</si>
  <si>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</si>
  <si>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</si>
  <si>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</si>
  <si>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</si>
  <si>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</si>
  <si>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</si>
  <si>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</si>
  <si>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</si>
  <si>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</si>
  <si>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</si>
  <si>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</si>
  <si>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</si>
  <si>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</si>
  <si>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</si>
  <si>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</si>
  <si>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</si>
  <si>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</si>
  <si>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</si>
  <si>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</si>
  <si>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</si>
  <si>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</si>
  <si>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</si>
  <si>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</si>
  <si>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</si>
  <si>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</si>
  <si>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</si>
  <si>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</si>
  <si>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</si>
  <si>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</si>
  <si>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</si>
  <si>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</si>
  <si>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</si>
  <si>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</si>
  <si>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</si>
  <si>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</si>
  <si>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</si>
  <si>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</si>
  <si>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</si>
  <si>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</si>
  <si>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</si>
  <si>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</si>
  <si>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</si>
  <si>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</si>
  <si>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</si>
  <si>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</si>
  <si>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</si>
  <si>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</si>
  <si>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</si>
  <si>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</si>
  <si>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</si>
  <si>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</si>
  <si>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</si>
  <si>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</si>
  <si>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</si>
  <si>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</si>
  <si>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</si>
  <si>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</si>
  <si>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</si>
  <si>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</si>
  <si>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</si>
  <si>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</si>
  <si>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</si>
  <si>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</si>
  <si>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</si>
  <si>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</si>
  <si>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</si>
  <si>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</si>
  <si>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</si>
  <si>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</si>
  <si>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</si>
  <si>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</si>
  <si>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</si>
  <si>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</si>
  <si>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</si>
  <si>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</si>
  <si>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</si>
  <si>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</si>
  <si>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</si>
  <si>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</si>
  <si>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</si>
  <si>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</si>
  <si>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</si>
  <si>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</si>
  <si>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</si>
  <si>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</si>
  <si>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</si>
  <si>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</si>
  <si>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</si>
  <si>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</si>
  <si>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</si>
  <si>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</si>
  <si>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</si>
  <si>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</si>
  <si>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</si>
  <si>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</si>
  <si>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</si>
  <si>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</si>
  <si>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</si>
  <si>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</si>
  <si>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</si>
  <si>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</si>
  <si>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</si>
  <si>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</si>
  <si>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</si>
  <si>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</si>
  <si>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</si>
  <si>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</si>
  <si>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</si>
  <si>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</si>
  <si>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</si>
  <si>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</si>
  <si>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</si>
  <si>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</si>
  <si>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</si>
  <si>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</si>
  <si>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</si>
  <si>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</si>
  <si>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</si>
  <si>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</si>
  <si>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</si>
  <si>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</si>
  <si>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</si>
  <si>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</si>
  <si>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</si>
  <si>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</si>
  <si>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</si>
  <si>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</si>
  <si>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</si>
  <si>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</si>
  <si>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</si>
  <si>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</si>
  <si>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</si>
  <si>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</si>
  <si>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</si>
  <si>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</si>
  <si>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</si>
  <si>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</si>
  <si>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</si>
  <si>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</si>
  <si>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</si>
  <si>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</si>
  <si>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</si>
  <si>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</si>
  <si>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</si>
  <si>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</si>
  <si>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</si>
  <si>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</si>
  <si>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</si>
  <si>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</si>
  <si>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</si>
  <si>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</si>
  <si>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</si>
  <si>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</si>
  <si>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</si>
  <si>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</si>
  <si>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</si>
  <si>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</si>
  <si>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</si>
  <si>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</si>
  <si>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</si>
  <si>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</si>
  <si>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</si>
  <si>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</si>
  <si>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</si>
  <si>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</si>
  <si>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</si>
  <si>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</si>
  <si>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</si>
  <si>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</si>
  <si>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</si>
  <si>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</si>
  <si>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</si>
  <si>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</si>
  <si>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</si>
  <si>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</si>
  <si>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</si>
  <si>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</si>
  <si>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</si>
  <si>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</si>
  <si>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</si>
  <si>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</si>
  <si>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</si>
  <si>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</si>
  <si>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</si>
  <si>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</si>
  <si>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</si>
  <si>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</si>
  <si>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</si>
  <si>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SD1</t>
  </si>
  <si>
    <t>SanDisk</t>
  </si>
  <si>
    <t>N/A</t>
  </si>
  <si>
    <t>LIT3</t>
  </si>
  <si>
    <t>Evaluation kit user guide (Flyer)</t>
  </si>
  <si>
    <t>TBD</t>
  </si>
  <si>
    <t>PROC141-001</t>
  </si>
  <si>
    <r>
      <rPr>
        <b/>
        <sz val="11"/>
        <color theme="1"/>
        <rFont val="Calibri"/>
        <family val="2"/>
        <scheme val="minor"/>
      </rPr>
      <t>J784S4XG01EVM:</t>
    </r>
    <r>
      <rPr>
        <sz val="11"/>
        <color theme="1"/>
        <rFont val="Calibri"/>
        <family val="2"/>
        <scheme val="minor"/>
      </rPr>
      <t xml:space="preserve"> Circuit Board; </t>
    </r>
  </si>
  <si>
    <t>J784S4XG01EVM</t>
  </si>
  <si>
    <t>Coab</t>
  </si>
  <si>
    <t>BOX2</t>
  </si>
  <si>
    <t>Box, Cardboard (For accessories)</t>
  </si>
  <si>
    <t>Box2 is placed side by side to the PCB1</t>
  </si>
  <si>
    <t>Place one foam layer on Bottom</t>
  </si>
  <si>
    <t>S-1316</t>
  </si>
  <si>
    <t>Notes:</t>
  </si>
  <si>
    <t>CBL1</t>
  </si>
  <si>
    <t>CABLE USB-A TO MICRO USB-B 1M</t>
  </si>
  <si>
    <t>AK67421-1</t>
  </si>
  <si>
    <t>Place inside Box2</t>
  </si>
  <si>
    <t>CBL2</t>
  </si>
  <si>
    <t>CABLE MOD 8P8C PLUG-PLUG 3.28'</t>
  </si>
  <si>
    <t>A-MCSSP60010/B</t>
  </si>
  <si>
    <t>Assmann WSW Components</t>
  </si>
  <si>
    <t>CBL3</t>
  </si>
  <si>
    <t>USB 3.1 (USB 3.1 Gen 2, Superspeed+) Cable A Female to C Male 0.50' (152.4mm) Shielded</t>
  </si>
  <si>
    <t>U428-06N-F</t>
  </si>
  <si>
    <t>Tripp Lite</t>
  </si>
  <si>
    <t>CBL4</t>
  </si>
  <si>
    <t>USB C PLUG TO USB 3.1 AM CABLE</t>
  </si>
  <si>
    <t>A-USB31C-31A-100</t>
  </si>
  <si>
    <t>CBL5</t>
  </si>
  <si>
    <t>Cable Assembly DisplayPort Male to DisplayPort Male 6.0' (1.83m)</t>
  </si>
  <si>
    <t>P580-006</t>
  </si>
  <si>
    <t>CBL6</t>
  </si>
  <si>
    <t>SDSDQAD-032G</t>
  </si>
  <si>
    <t>SSZZ034</t>
  </si>
  <si>
    <t>Mistral solutions</t>
  </si>
  <si>
    <t>E3</t>
  </si>
  <si>
    <t>1745894-5934</t>
  </si>
  <si>
    <t>Test power cable Phoenix conn 1745894-2 Pos to Banana jack, 39.37"</t>
  </si>
  <si>
    <t>Micro SD card  32GB UHS 1 class 10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</si>
</sst>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0" borderId="1" xfId="0" applyFont="1" applyBorder="1" applyAlignment="1">
      <alignment horizontal="center"/>
    </xf>
    <xf numFmtId="2" fontId="34" fillId="0" borderId="1" xfId="0" applyNumberFormat="1" applyFont="1" applyBorder="1" applyAlignment="1">
      <alignment horizontal="center"/>
    </xf>
    <xf numFmtId="0" fontId="0" fillId="0" borderId="16" xfId="0" applyFont="1" applyBorder="1" applyAlignment="1">
      <alignment wrapText="1"/>
    </xf>
    <xf numFmtId="0" fontId="34" fillId="0" borderId="1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0" fillId="34" borderId="1" xfId="0" applyFont="1" applyFill="1" applyBorder="1"/>
    <xf numFmtId="0" fontId="34" fillId="0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5"/>
  <sheetViews>
    <sheetView tabSelected="1" workbookViewId="0">
      <selection activeCell="I8" sqref="I8"/>
    </sheetView>
  </sheetViews>
  <sheetFormatPr defaultRowHeight="14.4" x14ac:dyDescent="0.3"/>
  <cols>
    <col min="1" max="1" width="9.44140625" customWidth="1"/>
    <col min="2" max="2" width="13.6640625" customWidth="1"/>
    <col min="3" max="3" width="81.88671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116</v>
      </c>
    </row>
    <row r="2" spans="1:13" x14ac:dyDescent="0.3">
      <c r="A2" s="59"/>
      <c r="B2" s="76" t="s">
        <v>8</v>
      </c>
      <c r="C2" s="81" t="s">
        <v>275</v>
      </c>
      <c r="D2" s="76" t="s">
        <v>7</v>
      </c>
      <c r="E2" s="67">
        <v>44690</v>
      </c>
      <c r="F2" s="59"/>
      <c r="G2" s="59"/>
      <c r="H2" s="59"/>
      <c r="I2" s="59"/>
      <c r="J2" s="59"/>
      <c r="K2" s="59"/>
      <c r="L2" s="59"/>
      <c r="M2" s="59"/>
    </row>
    <row r="3" spans="1:13" s="1" customFormat="1" x14ac:dyDescent="0.3">
      <c r="A3" s="60"/>
      <c r="B3" s="76" t="s">
        <v>105</v>
      </c>
      <c r="C3" s="129"/>
      <c r="D3" s="77" t="s">
        <v>12</v>
      </c>
      <c r="E3" s="78" t="s">
        <v>318</v>
      </c>
      <c r="F3" s="60"/>
      <c r="G3" s="60"/>
      <c r="H3" s="60"/>
      <c r="I3" s="60"/>
      <c r="J3" s="60"/>
      <c r="K3" s="60"/>
      <c r="L3" s="60"/>
      <c r="M3" s="60"/>
    </row>
    <row r="4" spans="1:13" ht="15.6" x14ac:dyDescent="0.3">
      <c r="A4" s="59"/>
      <c r="B4" s="79" t="s">
        <v>6</v>
      </c>
      <c r="C4" s="84" t="s">
        <v>288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35">
      <c r="A5" s="59"/>
      <c r="B5" s="59"/>
      <c r="C5" s="59"/>
      <c r="D5" s="59"/>
      <c r="E5" s="59"/>
      <c r="F5" s="121" t="s">
        <v>264</v>
      </c>
      <c r="G5" s="121" t="s">
        <v>265</v>
      </c>
      <c r="H5" s="121" t="s">
        <v>265</v>
      </c>
      <c r="I5" s="121" t="s">
        <v>265</v>
      </c>
      <c r="J5" s="59"/>
      <c r="K5" s="59"/>
      <c r="L5" s="59"/>
      <c r="M5" s="59"/>
    </row>
    <row r="6" spans="1:13" ht="15" thickBot="1" x14ac:dyDescent="0.35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266</v>
      </c>
      <c r="G6" s="71" t="s">
        <v>267</v>
      </c>
      <c r="H6" s="71" t="s">
        <v>268</v>
      </c>
      <c r="I6" s="71" t="s">
        <v>269</v>
      </c>
      <c r="J6" s="70" t="s">
        <v>98</v>
      </c>
      <c r="K6" s="73" t="s">
        <v>109</v>
      </c>
      <c r="L6" s="72" t="s">
        <v>9</v>
      </c>
      <c r="M6" s="59"/>
    </row>
    <row r="7" spans="1:13" x14ac:dyDescent="0.3">
      <c r="A7" s="75" t="s">
        <v>11</v>
      </c>
      <c r="B7" s="68">
        <v>1</v>
      </c>
      <c r="C7" s="122" t="s">
        <v>287</v>
      </c>
      <c r="D7" s="125" t="s">
        <v>286</v>
      </c>
      <c r="E7" s="65" t="s">
        <v>2</v>
      </c>
      <c r="F7" s="123">
        <v>549</v>
      </c>
      <c r="G7" s="124">
        <v>23.876000000000001</v>
      </c>
      <c r="H7" s="124">
        <v>19</v>
      </c>
      <c r="I7" s="124">
        <v>8</v>
      </c>
      <c r="J7" s="65" t="s">
        <v>199</v>
      </c>
      <c r="K7" s="65" t="s">
        <v>208</v>
      </c>
      <c r="L7" s="89"/>
      <c r="M7" s="59"/>
    </row>
    <row r="8" spans="1:13" s="59" customFormat="1" x14ac:dyDescent="0.3">
      <c r="A8" s="75" t="s">
        <v>280</v>
      </c>
      <c r="B8" s="123">
        <v>1</v>
      </c>
      <c r="C8" s="65" t="s">
        <v>321</v>
      </c>
      <c r="D8" s="65" t="s">
        <v>315</v>
      </c>
      <c r="E8" s="65" t="s">
        <v>281</v>
      </c>
      <c r="F8" s="124">
        <v>0.5</v>
      </c>
      <c r="G8" s="124">
        <v>1.5</v>
      </c>
      <c r="H8" s="124">
        <v>1.1000000000000001</v>
      </c>
      <c r="I8" s="124">
        <v>0.1</v>
      </c>
      <c r="J8" s="65" t="s">
        <v>199</v>
      </c>
      <c r="K8" s="6" t="s">
        <v>282</v>
      </c>
      <c r="L8" s="65" t="s">
        <v>299</v>
      </c>
    </row>
    <row r="9" spans="1:13" x14ac:dyDescent="0.3">
      <c r="A9" s="126" t="s">
        <v>13</v>
      </c>
      <c r="B9" s="116">
        <v>1</v>
      </c>
      <c r="C9" s="100" t="s">
        <v>276</v>
      </c>
      <c r="D9" s="62" t="s">
        <v>285</v>
      </c>
      <c r="E9" s="127" t="s">
        <v>2</v>
      </c>
      <c r="F9" s="116">
        <v>15</v>
      </c>
      <c r="G9" s="116">
        <v>28</v>
      </c>
      <c r="H9" s="117">
        <v>19.2</v>
      </c>
      <c r="I9" s="117">
        <v>0.02</v>
      </c>
      <c r="J9" s="65" t="s">
        <v>167</v>
      </c>
      <c r="K9" s="61" t="s">
        <v>167</v>
      </c>
      <c r="L9" s="74"/>
      <c r="M9" s="59"/>
    </row>
    <row r="10" spans="1:13" x14ac:dyDescent="0.3">
      <c r="A10" s="126" t="s">
        <v>212</v>
      </c>
      <c r="B10" s="116">
        <v>1</v>
      </c>
      <c r="C10" s="100" t="s">
        <v>277</v>
      </c>
      <c r="D10" s="128" t="s">
        <v>316</v>
      </c>
      <c r="E10" s="127" t="s">
        <v>2</v>
      </c>
      <c r="F10" s="117">
        <v>9</v>
      </c>
      <c r="G10" s="117">
        <v>28</v>
      </c>
      <c r="H10" s="117">
        <v>19.2</v>
      </c>
      <c r="I10" s="117">
        <v>0.02</v>
      </c>
      <c r="J10" s="65" t="s">
        <v>167</v>
      </c>
      <c r="K10" s="61" t="s">
        <v>167</v>
      </c>
      <c r="L10" s="61"/>
      <c r="M10" s="60"/>
    </row>
    <row r="11" spans="1:13" s="59" customFormat="1" x14ac:dyDescent="0.3">
      <c r="A11" s="126" t="s">
        <v>283</v>
      </c>
      <c r="B11" s="116">
        <v>1</v>
      </c>
      <c r="C11" s="100" t="s">
        <v>284</v>
      </c>
      <c r="D11" s="128" t="s">
        <v>285</v>
      </c>
      <c r="E11" s="127" t="s">
        <v>2</v>
      </c>
      <c r="F11" s="117">
        <v>9</v>
      </c>
      <c r="G11" s="117">
        <v>28</v>
      </c>
      <c r="H11" s="117">
        <v>19.2</v>
      </c>
      <c r="I11" s="117">
        <v>0.02</v>
      </c>
      <c r="J11" s="65" t="s">
        <v>167</v>
      </c>
      <c r="K11" s="61" t="s">
        <v>167</v>
      </c>
      <c r="L11" s="61"/>
      <c r="M11" s="60"/>
    </row>
    <row r="12" spans="1:13" s="59" customFormat="1" x14ac:dyDescent="0.3">
      <c r="A12" s="64" t="s">
        <v>164</v>
      </c>
      <c r="B12" s="130">
        <v>1</v>
      </c>
      <c r="C12" s="63" t="s">
        <v>128</v>
      </c>
      <c r="D12" s="61" t="s">
        <v>130</v>
      </c>
      <c r="E12" s="61" t="s">
        <v>103</v>
      </c>
      <c r="F12" s="124">
        <v>226.8</v>
      </c>
      <c r="G12" s="131">
        <v>32</v>
      </c>
      <c r="H12" s="131">
        <v>28</v>
      </c>
      <c r="I12" s="131">
        <v>16</v>
      </c>
      <c r="J12" s="65" t="s">
        <v>166</v>
      </c>
      <c r="K12" s="61" t="s">
        <v>33</v>
      </c>
      <c r="L12" s="61" t="s">
        <v>289</v>
      </c>
    </row>
    <row r="13" spans="1:13" s="59" customFormat="1" x14ac:dyDescent="0.3">
      <c r="A13" s="64" t="s">
        <v>290</v>
      </c>
      <c r="B13" s="130">
        <v>1</v>
      </c>
      <c r="C13" s="63" t="s">
        <v>291</v>
      </c>
      <c r="D13" s="61" t="s">
        <v>141</v>
      </c>
      <c r="E13" s="61" t="s">
        <v>103</v>
      </c>
      <c r="F13" s="124">
        <v>57</v>
      </c>
      <c r="G13" s="131">
        <v>26</v>
      </c>
      <c r="H13" s="131">
        <v>23</v>
      </c>
      <c r="I13" s="131">
        <v>9</v>
      </c>
      <c r="J13" s="65" t="s">
        <v>166</v>
      </c>
      <c r="K13" s="61" t="s">
        <v>33</v>
      </c>
      <c r="L13" s="61" t="s">
        <v>292</v>
      </c>
    </row>
    <row r="14" spans="1:13" s="59" customFormat="1" x14ac:dyDescent="0.3">
      <c r="A14" s="64" t="s">
        <v>165</v>
      </c>
      <c r="B14" s="130">
        <v>1</v>
      </c>
      <c r="C14" s="63" t="s">
        <v>93</v>
      </c>
      <c r="D14" s="61" t="s">
        <v>147</v>
      </c>
      <c r="E14" s="61" t="s">
        <v>103</v>
      </c>
      <c r="F14" s="124">
        <v>110</v>
      </c>
      <c r="G14" s="124">
        <v>29.9</v>
      </c>
      <c r="H14" s="124">
        <v>22.9</v>
      </c>
      <c r="I14" s="124">
        <v>2.5</v>
      </c>
      <c r="J14" s="65" t="s">
        <v>202</v>
      </c>
      <c r="K14" s="61" t="s">
        <v>119</v>
      </c>
      <c r="L14" s="65" t="s">
        <v>293</v>
      </c>
    </row>
    <row r="15" spans="1:13" s="59" customFormat="1" x14ac:dyDescent="0.3">
      <c r="A15" s="75" t="s">
        <v>278</v>
      </c>
      <c r="B15" s="68">
        <v>1</v>
      </c>
      <c r="C15" s="132" t="s">
        <v>279</v>
      </c>
      <c r="D15" s="128" t="s">
        <v>294</v>
      </c>
      <c r="E15" s="65" t="s">
        <v>162</v>
      </c>
      <c r="F15" s="133">
        <v>18.2</v>
      </c>
      <c r="G15" s="133">
        <v>30.48</v>
      </c>
      <c r="H15" s="133">
        <v>25.4</v>
      </c>
      <c r="I15" s="133">
        <v>0.01</v>
      </c>
      <c r="J15" s="65" t="s">
        <v>202</v>
      </c>
      <c r="K15" s="65"/>
      <c r="L15" s="65"/>
    </row>
    <row r="16" spans="1:13" s="59" customFormat="1" x14ac:dyDescent="0.3">
      <c r="A16" s="75" t="s">
        <v>296</v>
      </c>
      <c r="B16" s="68">
        <v>2</v>
      </c>
      <c r="C16" s="127" t="s">
        <v>297</v>
      </c>
      <c r="D16" s="128" t="s">
        <v>298</v>
      </c>
      <c r="E16" s="127" t="s">
        <v>225</v>
      </c>
      <c r="F16" s="138">
        <v>31</v>
      </c>
      <c r="G16" s="138">
        <v>100</v>
      </c>
      <c r="H16" s="138">
        <v>14.5</v>
      </c>
      <c r="I16" s="138">
        <v>1.5</v>
      </c>
      <c r="J16" s="65" t="s">
        <v>199</v>
      </c>
      <c r="K16" s="6" t="s">
        <v>282</v>
      </c>
      <c r="L16" s="65" t="s">
        <v>299</v>
      </c>
    </row>
    <row r="17" spans="1:12" s="59" customFormat="1" x14ac:dyDescent="0.3">
      <c r="A17" s="75" t="s">
        <v>300</v>
      </c>
      <c r="B17" s="68">
        <v>2</v>
      </c>
      <c r="C17" s="127" t="s">
        <v>301</v>
      </c>
      <c r="D17" s="128" t="s">
        <v>302</v>
      </c>
      <c r="E17" s="127" t="s">
        <v>303</v>
      </c>
      <c r="F17" s="138">
        <v>40</v>
      </c>
      <c r="G17" s="138">
        <v>100</v>
      </c>
      <c r="H17" s="138">
        <v>14</v>
      </c>
      <c r="I17" s="138">
        <v>2</v>
      </c>
      <c r="J17" s="65" t="s">
        <v>199</v>
      </c>
      <c r="K17" s="6" t="s">
        <v>282</v>
      </c>
      <c r="L17" s="65" t="s">
        <v>299</v>
      </c>
    </row>
    <row r="18" spans="1:12" s="59" customFormat="1" x14ac:dyDescent="0.3">
      <c r="A18" s="75" t="s">
        <v>304</v>
      </c>
      <c r="B18" s="68">
        <v>1</v>
      </c>
      <c r="C18" s="139" t="s">
        <v>305</v>
      </c>
      <c r="D18" s="128" t="s">
        <v>306</v>
      </c>
      <c r="E18" s="127" t="s">
        <v>307</v>
      </c>
      <c r="F18" s="140">
        <v>20</v>
      </c>
      <c r="G18" s="141">
        <v>15.24</v>
      </c>
      <c r="H18" s="138">
        <v>1.6</v>
      </c>
      <c r="I18" s="138">
        <v>1</v>
      </c>
      <c r="J18" s="65" t="s">
        <v>199</v>
      </c>
      <c r="K18" s="6" t="s">
        <v>282</v>
      </c>
      <c r="L18" s="65" t="s">
        <v>299</v>
      </c>
    </row>
    <row r="19" spans="1:12" s="59" customFormat="1" x14ac:dyDescent="0.3">
      <c r="A19" s="75" t="s">
        <v>308</v>
      </c>
      <c r="B19" s="68">
        <v>1</v>
      </c>
      <c r="C19" s="127" t="s">
        <v>309</v>
      </c>
      <c r="D19" s="128" t="s">
        <v>310</v>
      </c>
      <c r="E19" s="127" t="s">
        <v>303</v>
      </c>
      <c r="F19" s="118">
        <v>35</v>
      </c>
      <c r="G19" s="138">
        <v>100</v>
      </c>
      <c r="H19" s="138">
        <v>14.5</v>
      </c>
      <c r="I19" s="138">
        <v>1.5</v>
      </c>
      <c r="J19" s="65" t="s">
        <v>199</v>
      </c>
      <c r="K19" s="6" t="s">
        <v>282</v>
      </c>
      <c r="L19" s="65" t="s">
        <v>299</v>
      </c>
    </row>
    <row r="20" spans="1:12" s="59" customFormat="1" x14ac:dyDescent="0.3">
      <c r="A20" s="75" t="s">
        <v>311</v>
      </c>
      <c r="B20" s="68">
        <v>1</v>
      </c>
      <c r="C20" s="127" t="s">
        <v>312</v>
      </c>
      <c r="D20" s="128" t="s">
        <v>313</v>
      </c>
      <c r="E20" s="127" t="s">
        <v>307</v>
      </c>
      <c r="F20" s="138">
        <v>325</v>
      </c>
      <c r="G20" s="138">
        <v>12</v>
      </c>
      <c r="H20" s="118">
        <v>2</v>
      </c>
      <c r="I20" s="138">
        <v>0.25</v>
      </c>
      <c r="J20" s="65" t="s">
        <v>199</v>
      </c>
      <c r="K20" s="6" t="s">
        <v>282</v>
      </c>
      <c r="L20" s="65" t="s">
        <v>299</v>
      </c>
    </row>
    <row r="21" spans="1:12" s="59" customFormat="1" x14ac:dyDescent="0.3">
      <c r="A21" s="75" t="s">
        <v>314</v>
      </c>
      <c r="B21" s="68">
        <v>1</v>
      </c>
      <c r="C21" s="127" t="s">
        <v>320</v>
      </c>
      <c r="D21" s="127" t="s">
        <v>319</v>
      </c>
      <c r="E21" s="127" t="s">
        <v>317</v>
      </c>
      <c r="F21" s="118">
        <v>29</v>
      </c>
      <c r="G21" s="138">
        <v>100</v>
      </c>
      <c r="H21" s="118">
        <v>2</v>
      </c>
      <c r="I21" s="118">
        <v>1</v>
      </c>
      <c r="J21" s="65" t="s">
        <v>199</v>
      </c>
      <c r="K21" s="6" t="s">
        <v>282</v>
      </c>
      <c r="L21" s="65" t="s">
        <v>299</v>
      </c>
    </row>
    <row r="22" spans="1:12" s="59" customFormat="1" x14ac:dyDescent="0.3">
      <c r="A22" s="77"/>
      <c r="B22" s="134"/>
      <c r="C22" s="142"/>
      <c r="D22" s="142"/>
      <c r="E22" s="142"/>
      <c r="F22" s="143"/>
      <c r="G22" s="144"/>
      <c r="H22" s="143"/>
      <c r="I22" s="143"/>
      <c r="J22" s="60"/>
      <c r="K22" s="83"/>
      <c r="L22" s="60"/>
    </row>
    <row r="23" spans="1:12" s="59" customFormat="1" x14ac:dyDescent="0.3">
      <c r="A23" s="77"/>
      <c r="B23" s="134"/>
      <c r="C23" s="142"/>
      <c r="D23" s="142"/>
      <c r="E23" s="142"/>
      <c r="F23" s="143"/>
      <c r="G23" s="144"/>
      <c r="H23" s="143"/>
      <c r="I23" s="143"/>
      <c r="J23" s="60"/>
      <c r="K23" s="83"/>
      <c r="L23" s="60"/>
    </row>
    <row r="24" spans="1:12" s="59" customFormat="1" x14ac:dyDescent="0.3">
      <c r="A24" s="77"/>
      <c r="B24" s="134"/>
      <c r="C24" s="135"/>
      <c r="D24" s="136"/>
      <c r="E24" s="60"/>
      <c r="F24" s="137"/>
      <c r="G24" s="137"/>
      <c r="H24" s="137"/>
      <c r="I24" s="137"/>
      <c r="J24" s="60"/>
      <c r="K24" s="60"/>
      <c r="L24" s="60"/>
    </row>
    <row r="25" spans="1:12" s="59" customFormat="1" x14ac:dyDescent="0.3">
      <c r="A25" s="77"/>
      <c r="B25" s="134"/>
      <c r="C25" s="40" t="s">
        <v>295</v>
      </c>
      <c r="D25" s="136"/>
      <c r="E25" s="60"/>
      <c r="F25" s="137"/>
      <c r="G25" s="137"/>
      <c r="H25" s="137"/>
      <c r="I25" s="137"/>
      <c r="J25" s="60"/>
      <c r="K25" s="60"/>
      <c r="L25" s="60"/>
    </row>
    <row r="26" spans="1:12" ht="24" x14ac:dyDescent="0.3">
      <c r="B26" s="2"/>
      <c r="C26" s="40" t="s">
        <v>101</v>
      </c>
      <c r="D26" s="16"/>
      <c r="E26" s="16"/>
    </row>
    <row r="27" spans="1:12" x14ac:dyDescent="0.3">
      <c r="B27" s="3"/>
      <c r="C27" s="40" t="s">
        <v>115</v>
      </c>
      <c r="D27" s="16"/>
      <c r="E27" s="16"/>
    </row>
    <row r="28" spans="1:12" ht="24" x14ac:dyDescent="0.3">
      <c r="B28" s="2"/>
      <c r="C28" s="40" t="s">
        <v>102</v>
      </c>
      <c r="D28" s="16"/>
      <c r="E28" s="16"/>
    </row>
    <row r="29" spans="1:12" x14ac:dyDescent="0.3">
      <c r="B29" s="2"/>
      <c r="C29" s="40" t="s">
        <v>1</v>
      </c>
      <c r="D29" s="16"/>
      <c r="E29" s="16"/>
    </row>
    <row r="30" spans="1:12" ht="24" x14ac:dyDescent="0.3">
      <c r="B30" s="2"/>
      <c r="C30" s="40" t="s">
        <v>100</v>
      </c>
      <c r="D30" s="16"/>
      <c r="E30" s="16"/>
    </row>
    <row r="31" spans="1:12" ht="24.6" x14ac:dyDescent="0.3">
      <c r="B31" s="2"/>
      <c r="C31" s="41" t="s">
        <v>106</v>
      </c>
      <c r="D31" s="17"/>
      <c r="E31" s="18"/>
    </row>
    <row r="32" spans="1:12" ht="24" x14ac:dyDescent="0.3">
      <c r="B32" s="2"/>
      <c r="C32" s="40" t="s">
        <v>107</v>
      </c>
      <c r="D32" s="2"/>
      <c r="E32" s="2"/>
    </row>
    <row r="33" spans="2:5" x14ac:dyDescent="0.3">
      <c r="B33" s="2"/>
      <c r="C33" s="40" t="s">
        <v>108</v>
      </c>
      <c r="D33" s="2"/>
      <c r="E33" s="2"/>
    </row>
    <row r="34" spans="2:5" x14ac:dyDescent="0.3">
      <c r="B34" s="2"/>
      <c r="C34" s="40" t="s">
        <v>114</v>
      </c>
      <c r="D34" s="2"/>
      <c r="E34" s="2"/>
    </row>
    <row r="35" spans="2:5" x14ac:dyDescent="0.3">
      <c r="C35" s="2"/>
      <c r="D35" s="2"/>
      <c r="E35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9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45</v>
      </c>
      <c r="B1" s="42" t="s">
        <v>14</v>
      </c>
      <c r="C1" s="42" t="s">
        <v>98</v>
      </c>
      <c r="D1" s="39" t="s">
        <v>9</v>
      </c>
    </row>
    <row r="2" spans="1:8" x14ac:dyDescent="0.3">
      <c r="A2" s="44" t="s">
        <v>59</v>
      </c>
      <c r="B2" s="26" t="s">
        <v>25</v>
      </c>
      <c r="C2" s="26" t="s">
        <v>199</v>
      </c>
      <c r="D2" s="44"/>
    </row>
    <row r="3" spans="1:8" s="10" customFormat="1" x14ac:dyDescent="0.3">
      <c r="A3" s="44" t="s">
        <v>83</v>
      </c>
      <c r="B3" s="26" t="s">
        <v>207</v>
      </c>
      <c r="C3" s="26" t="s">
        <v>202</v>
      </c>
      <c r="D3" s="44"/>
    </row>
    <row r="4" spans="1:8" x14ac:dyDescent="0.3">
      <c r="A4" s="44" t="s">
        <v>49</v>
      </c>
      <c r="B4" s="26" t="s">
        <v>40</v>
      </c>
      <c r="C4" s="26" t="s">
        <v>199</v>
      </c>
      <c r="D4" s="44"/>
      <c r="G4" s="1"/>
      <c r="H4" s="1"/>
    </row>
    <row r="5" spans="1:8" x14ac:dyDescent="0.3">
      <c r="A5" s="6" t="s">
        <v>81</v>
      </c>
      <c r="B5" s="26" t="s">
        <v>33</v>
      </c>
      <c r="C5" s="26" t="s">
        <v>166</v>
      </c>
      <c r="D5" s="44"/>
      <c r="G5" s="8"/>
      <c r="H5" s="1"/>
    </row>
    <row r="6" spans="1:8" x14ac:dyDescent="0.3">
      <c r="A6" s="44" t="s">
        <v>55</v>
      </c>
      <c r="B6" s="26" t="s">
        <v>34</v>
      </c>
      <c r="C6" s="26" t="s">
        <v>202</v>
      </c>
      <c r="D6" s="44"/>
      <c r="G6" s="8"/>
      <c r="H6" s="1"/>
    </row>
    <row r="7" spans="1:8" x14ac:dyDescent="0.3">
      <c r="A7" s="44" t="s">
        <v>52</v>
      </c>
      <c r="B7" s="26" t="s">
        <v>28</v>
      </c>
      <c r="C7" s="26" t="s">
        <v>202</v>
      </c>
      <c r="D7" s="44"/>
      <c r="G7" s="8"/>
      <c r="H7" s="1"/>
    </row>
    <row r="8" spans="1:8" x14ac:dyDescent="0.3">
      <c r="A8" s="44" t="s">
        <v>52</v>
      </c>
      <c r="B8" s="26" t="s">
        <v>37</v>
      </c>
      <c r="C8" s="26" t="s">
        <v>202</v>
      </c>
      <c r="D8" s="44"/>
      <c r="G8" s="7"/>
      <c r="H8" s="1"/>
    </row>
    <row r="9" spans="1:8" s="10" customFormat="1" x14ac:dyDescent="0.3">
      <c r="A9" s="44" t="s">
        <v>52</v>
      </c>
      <c r="B9" s="26" t="s">
        <v>91</v>
      </c>
      <c r="C9" s="26" t="s">
        <v>202</v>
      </c>
      <c r="D9" s="44"/>
      <c r="G9" s="7"/>
      <c r="H9" s="1"/>
    </row>
    <row r="10" spans="1:8" x14ac:dyDescent="0.3">
      <c r="A10" s="44" t="s">
        <v>75</v>
      </c>
      <c r="B10" s="26" t="s">
        <v>74</v>
      </c>
      <c r="C10" s="26" t="s">
        <v>166</v>
      </c>
      <c r="D10" s="44"/>
      <c r="G10" s="8"/>
      <c r="H10" s="1"/>
    </row>
    <row r="11" spans="1:8" x14ac:dyDescent="0.3">
      <c r="A11" s="44" t="s">
        <v>65</v>
      </c>
      <c r="B11" s="26" t="s">
        <v>16</v>
      </c>
      <c r="C11" s="26" t="s">
        <v>199</v>
      </c>
      <c r="D11" s="44"/>
      <c r="G11" s="8"/>
      <c r="H11" s="1"/>
    </row>
    <row r="12" spans="1:8" x14ac:dyDescent="0.3">
      <c r="A12" s="44" t="s">
        <v>61</v>
      </c>
      <c r="B12" s="26" t="s">
        <v>21</v>
      </c>
      <c r="C12" s="26" t="s">
        <v>202</v>
      </c>
      <c r="D12" s="44"/>
      <c r="G12" s="7"/>
      <c r="H12" s="1"/>
    </row>
    <row r="13" spans="1:8" x14ac:dyDescent="0.3">
      <c r="A13" s="44" t="s">
        <v>80</v>
      </c>
      <c r="B13" s="26" t="s">
        <v>22</v>
      </c>
      <c r="C13" s="26" t="s">
        <v>202</v>
      </c>
      <c r="D13" s="44"/>
      <c r="G13" s="8"/>
      <c r="H13" s="1"/>
    </row>
    <row r="14" spans="1:8" x14ac:dyDescent="0.3">
      <c r="A14" s="44" t="s">
        <v>72</v>
      </c>
      <c r="B14" s="26" t="s">
        <v>23</v>
      </c>
      <c r="C14" s="26" t="s">
        <v>201</v>
      </c>
      <c r="D14" s="44"/>
      <c r="G14" s="8"/>
      <c r="H14" s="1"/>
    </row>
    <row r="15" spans="1:8" x14ac:dyDescent="0.3">
      <c r="A15" s="44" t="s">
        <v>84</v>
      </c>
      <c r="B15" s="26" t="s">
        <v>18</v>
      </c>
      <c r="C15" s="26" t="s">
        <v>199</v>
      </c>
      <c r="D15" s="44"/>
      <c r="G15" s="8"/>
      <c r="H15" s="1"/>
    </row>
    <row r="16" spans="1:8" x14ac:dyDescent="0.3">
      <c r="A16" s="44" t="s">
        <v>77</v>
      </c>
      <c r="B16" s="26" t="s">
        <v>44</v>
      </c>
      <c r="C16" s="26" t="s">
        <v>199</v>
      </c>
      <c r="D16" s="44"/>
      <c r="G16" s="8"/>
      <c r="H16" s="1"/>
    </row>
    <row r="17" spans="1:8" x14ac:dyDescent="0.3">
      <c r="A17" s="44" t="s">
        <v>69</v>
      </c>
      <c r="B17" s="26" t="s">
        <v>208</v>
      </c>
      <c r="C17" s="26" t="s">
        <v>202</v>
      </c>
      <c r="D17" s="44"/>
      <c r="G17" s="8"/>
      <c r="H17" s="1"/>
    </row>
    <row r="18" spans="1:8" x14ac:dyDescent="0.3">
      <c r="A18" s="44" t="s">
        <v>64</v>
      </c>
      <c r="B18" s="26" t="s">
        <v>15</v>
      </c>
      <c r="C18" s="26" t="s">
        <v>199</v>
      </c>
      <c r="D18" s="44"/>
      <c r="G18" s="8"/>
      <c r="H18" s="1"/>
    </row>
    <row r="19" spans="1:8" s="10" customFormat="1" x14ac:dyDescent="0.3">
      <c r="A19" s="44" t="s">
        <v>95</v>
      </c>
      <c r="B19" s="26" t="s">
        <v>96</v>
      </c>
      <c r="C19" s="26" t="s">
        <v>201</v>
      </c>
      <c r="D19" s="44"/>
      <c r="G19" s="8"/>
      <c r="H19" s="1"/>
    </row>
    <row r="20" spans="1:8" x14ac:dyDescent="0.3">
      <c r="A20" s="6" t="s">
        <v>94</v>
      </c>
      <c r="B20" s="26" t="s">
        <v>93</v>
      </c>
      <c r="C20" s="26" t="s">
        <v>202</v>
      </c>
      <c r="D20" s="44"/>
      <c r="G20" s="8"/>
      <c r="H20" s="1"/>
    </row>
    <row r="21" spans="1:8" x14ac:dyDescent="0.3">
      <c r="A21" s="44" t="s">
        <v>47</v>
      </c>
      <c r="B21" s="26" t="s">
        <v>42</v>
      </c>
      <c r="C21" s="26" t="s">
        <v>199</v>
      </c>
      <c r="D21" s="44"/>
      <c r="G21" s="8"/>
      <c r="H21" s="1"/>
    </row>
    <row r="22" spans="1:8" x14ac:dyDescent="0.3">
      <c r="A22" s="44" t="s">
        <v>47</v>
      </c>
      <c r="B22" s="26" t="s">
        <v>43</v>
      </c>
      <c r="C22" s="26" t="s">
        <v>199</v>
      </c>
      <c r="D22" s="44"/>
      <c r="G22" s="8"/>
      <c r="H22" s="1"/>
    </row>
    <row r="23" spans="1:8" x14ac:dyDescent="0.3">
      <c r="A23" s="44" t="s">
        <v>58</v>
      </c>
      <c r="B23" s="26" t="s">
        <v>26</v>
      </c>
      <c r="C23" s="26" t="s">
        <v>199</v>
      </c>
      <c r="D23" s="44"/>
      <c r="G23" s="7"/>
      <c r="H23" s="1"/>
    </row>
    <row r="24" spans="1:8" s="10" customFormat="1" x14ac:dyDescent="0.3">
      <c r="A24" s="44" t="s">
        <v>85</v>
      </c>
      <c r="B24" s="26" t="s">
        <v>86</v>
      </c>
      <c r="C24" s="26" t="s">
        <v>86</v>
      </c>
      <c r="D24" s="44"/>
      <c r="G24" s="7"/>
      <c r="H24" s="1"/>
    </row>
    <row r="25" spans="1:8" ht="28.95" x14ac:dyDescent="0.3">
      <c r="A25" s="44" t="s">
        <v>85</v>
      </c>
      <c r="B25" s="26" t="s">
        <v>31</v>
      </c>
      <c r="C25" s="26" t="s">
        <v>86</v>
      </c>
      <c r="D25" s="44"/>
      <c r="G25" s="8"/>
      <c r="H25" s="1"/>
    </row>
    <row r="26" spans="1:8" ht="28.95" x14ac:dyDescent="0.3">
      <c r="A26" s="44" t="s">
        <v>56</v>
      </c>
      <c r="B26" s="26" t="s">
        <v>29</v>
      </c>
      <c r="C26" s="26" t="s">
        <v>201</v>
      </c>
      <c r="D26" s="44"/>
      <c r="G26" s="7"/>
      <c r="H26" s="1"/>
    </row>
    <row r="27" spans="1:8" ht="28.95" x14ac:dyDescent="0.3">
      <c r="A27" s="44" t="s">
        <v>56</v>
      </c>
      <c r="B27" s="26" t="s">
        <v>30</v>
      </c>
      <c r="C27" s="26" t="s">
        <v>201</v>
      </c>
      <c r="D27" s="44"/>
      <c r="G27" s="7"/>
      <c r="H27" s="1"/>
    </row>
    <row r="28" spans="1:8" x14ac:dyDescent="0.3">
      <c r="A28" s="44" t="s">
        <v>56</v>
      </c>
      <c r="B28" s="26" t="s">
        <v>32</v>
      </c>
      <c r="C28" s="26" t="s">
        <v>201</v>
      </c>
      <c r="D28" s="44"/>
      <c r="G28" s="7"/>
      <c r="H28" s="1"/>
    </row>
    <row r="29" spans="1:8" x14ac:dyDescent="0.3">
      <c r="A29" s="44" t="s">
        <v>51</v>
      </c>
      <c r="B29" s="26" t="s">
        <v>38</v>
      </c>
      <c r="C29" s="26" t="s">
        <v>199</v>
      </c>
      <c r="D29" s="44"/>
      <c r="G29" s="1"/>
      <c r="H29" s="1"/>
    </row>
    <row r="30" spans="1:8" x14ac:dyDescent="0.3">
      <c r="A30" s="44" t="s">
        <v>70</v>
      </c>
      <c r="B30" s="26" t="s">
        <v>20</v>
      </c>
      <c r="C30" s="26" t="s">
        <v>199</v>
      </c>
      <c r="D30" s="44"/>
      <c r="G30" s="1"/>
      <c r="H30" s="1"/>
    </row>
    <row r="31" spans="1:8" x14ac:dyDescent="0.3">
      <c r="A31" s="44" t="s">
        <v>60</v>
      </c>
      <c r="B31" s="26" t="s">
        <v>24</v>
      </c>
      <c r="C31" s="26" t="s">
        <v>209</v>
      </c>
      <c r="D31" s="44"/>
      <c r="G31" s="1"/>
      <c r="H31" s="1"/>
    </row>
    <row r="32" spans="1:8" x14ac:dyDescent="0.3">
      <c r="A32" s="44" t="s">
        <v>50</v>
      </c>
      <c r="B32" s="26" t="s">
        <v>39</v>
      </c>
      <c r="C32" s="26" t="s">
        <v>199</v>
      </c>
      <c r="D32" s="44"/>
      <c r="G32" s="1"/>
      <c r="H32" s="1"/>
    </row>
    <row r="33" spans="1:4" x14ac:dyDescent="0.3">
      <c r="A33" s="44" t="s">
        <v>62</v>
      </c>
      <c r="B33" s="26" t="s">
        <v>210</v>
      </c>
      <c r="C33" s="26" t="s">
        <v>202</v>
      </c>
      <c r="D33" s="44"/>
    </row>
    <row r="34" spans="1:4" x14ac:dyDescent="0.3">
      <c r="A34" s="44" t="s">
        <v>57</v>
      </c>
      <c r="B34" s="26" t="s">
        <v>46</v>
      </c>
      <c r="C34" s="26" t="s">
        <v>199</v>
      </c>
      <c r="D34" s="44" t="s">
        <v>73</v>
      </c>
    </row>
    <row r="35" spans="1:4" x14ac:dyDescent="0.3">
      <c r="A35" s="44" t="s">
        <v>66</v>
      </c>
      <c r="B35" s="26" t="s">
        <v>17</v>
      </c>
      <c r="C35" s="26" t="s">
        <v>199</v>
      </c>
      <c r="D35" s="44"/>
    </row>
    <row r="36" spans="1:4" x14ac:dyDescent="0.3">
      <c r="A36" s="44" t="s">
        <v>54</v>
      </c>
      <c r="B36" s="26" t="s">
        <v>35</v>
      </c>
      <c r="C36" s="26" t="s">
        <v>202</v>
      </c>
      <c r="D36" s="44"/>
    </row>
    <row r="37" spans="1:4" x14ac:dyDescent="0.3">
      <c r="A37" s="44" t="s">
        <v>53</v>
      </c>
      <c r="B37" s="26" t="s">
        <v>36</v>
      </c>
      <c r="C37" s="26" t="s">
        <v>200</v>
      </c>
      <c r="D37" s="44"/>
    </row>
    <row r="38" spans="1:4" x14ac:dyDescent="0.3">
      <c r="A38" s="44" t="s">
        <v>48</v>
      </c>
      <c r="B38" s="26" t="s">
        <v>41</v>
      </c>
      <c r="C38" s="26" t="s">
        <v>199</v>
      </c>
      <c r="D38" s="44"/>
    </row>
    <row r="39" spans="1:4" s="10" customFormat="1" x14ac:dyDescent="0.3">
      <c r="A39" s="44" t="s">
        <v>87</v>
      </c>
      <c r="B39" s="26" t="s">
        <v>88</v>
      </c>
      <c r="C39" s="26" t="s">
        <v>199</v>
      </c>
      <c r="D39" s="44"/>
    </row>
    <row r="40" spans="1:4" x14ac:dyDescent="0.3">
      <c r="A40" s="44" t="s">
        <v>71</v>
      </c>
      <c r="B40" s="26" t="s">
        <v>27</v>
      </c>
      <c r="C40" s="26" t="s">
        <v>199</v>
      </c>
      <c r="D40" s="44"/>
    </row>
    <row r="41" spans="1:4" x14ac:dyDescent="0.3">
      <c r="A41" s="44" t="s">
        <v>67</v>
      </c>
      <c r="B41" s="26" t="s">
        <v>68</v>
      </c>
      <c r="C41" s="26" t="s">
        <v>199</v>
      </c>
      <c r="D41" s="44"/>
    </row>
    <row r="42" spans="1:4" s="10" customFormat="1" x14ac:dyDescent="0.3">
      <c r="A42" s="44" t="s">
        <v>89</v>
      </c>
      <c r="B42" s="26" t="s">
        <v>90</v>
      </c>
      <c r="C42" s="26" t="s">
        <v>199</v>
      </c>
      <c r="D42" s="44"/>
    </row>
    <row r="43" spans="1:4" ht="28.8" x14ac:dyDescent="0.3">
      <c r="A43" s="44" t="s">
        <v>63</v>
      </c>
      <c r="B43" s="26" t="s">
        <v>19</v>
      </c>
      <c r="C43" s="26" t="s">
        <v>202</v>
      </c>
      <c r="D43" s="44"/>
    </row>
    <row r="44" spans="1:4" x14ac:dyDescent="0.3">
      <c r="A44" s="44" t="s">
        <v>78</v>
      </c>
      <c r="B44" s="26" t="s">
        <v>79</v>
      </c>
      <c r="C44" s="26" t="s">
        <v>209</v>
      </c>
      <c r="D44" s="44"/>
    </row>
    <row r="45" spans="1:4" ht="28.8" x14ac:dyDescent="0.3">
      <c r="A45" s="6" t="s">
        <v>82</v>
      </c>
      <c r="B45" s="26" t="s">
        <v>92</v>
      </c>
      <c r="C45" s="26" t="s">
        <v>199</v>
      </c>
      <c r="D45" s="44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A7"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76</v>
      </c>
      <c r="B1" s="11" t="s">
        <v>104</v>
      </c>
      <c r="C1" s="71" t="s">
        <v>10</v>
      </c>
      <c r="D1" s="70" t="s">
        <v>3</v>
      </c>
      <c r="E1" s="71" t="s">
        <v>110</v>
      </c>
      <c r="F1" s="71" t="s">
        <v>111</v>
      </c>
      <c r="G1" s="71" t="s">
        <v>112</v>
      </c>
      <c r="H1" s="71" t="s">
        <v>113</v>
      </c>
      <c r="I1" s="70" t="s">
        <v>98</v>
      </c>
      <c r="J1" s="97" t="s">
        <v>109</v>
      </c>
      <c r="K1" s="98" t="s">
        <v>9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99" t="s">
        <v>242</v>
      </c>
      <c r="C2" s="12">
        <v>6611942</v>
      </c>
      <c r="D2" s="2" t="s">
        <v>223</v>
      </c>
      <c r="E2" s="61">
        <v>46</v>
      </c>
      <c r="F2" s="100"/>
      <c r="G2" s="100"/>
      <c r="H2" s="100"/>
      <c r="I2" s="89" t="s">
        <v>199</v>
      </c>
      <c r="J2" s="65" t="s">
        <v>208</v>
      </c>
      <c r="K2" s="100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99" t="s">
        <v>243</v>
      </c>
      <c r="C3" s="12">
        <v>6612003</v>
      </c>
      <c r="D3" s="2" t="s">
        <v>223</v>
      </c>
      <c r="E3" s="61">
        <v>44</v>
      </c>
      <c r="F3" s="100"/>
      <c r="G3" s="100"/>
      <c r="H3" s="100"/>
      <c r="I3" s="89" t="s">
        <v>199</v>
      </c>
      <c r="J3" s="65" t="s">
        <v>208</v>
      </c>
      <c r="K3" s="100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99" t="s">
        <v>244</v>
      </c>
      <c r="C4" s="12">
        <v>6612002</v>
      </c>
      <c r="D4" s="2" t="s">
        <v>223</v>
      </c>
      <c r="E4" s="61">
        <v>20</v>
      </c>
      <c r="F4" s="100"/>
      <c r="G4" s="100"/>
      <c r="H4" s="62"/>
      <c r="I4" s="89" t="s">
        <v>199</v>
      </c>
      <c r="J4" s="65" t="s">
        <v>208</v>
      </c>
      <c r="K4" s="100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99" t="s">
        <v>261</v>
      </c>
      <c r="C5" s="12">
        <v>6607652</v>
      </c>
      <c r="D5" s="6" t="s">
        <v>224</v>
      </c>
      <c r="E5" s="61">
        <v>28</v>
      </c>
      <c r="F5" s="100"/>
      <c r="G5" s="100"/>
      <c r="H5" s="100"/>
      <c r="I5" s="89" t="s">
        <v>199</v>
      </c>
      <c r="J5" s="65" t="s">
        <v>208</v>
      </c>
      <c r="K5" s="100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99" t="s">
        <v>245</v>
      </c>
      <c r="C6" s="12">
        <v>6612041</v>
      </c>
      <c r="D6" s="6" t="s">
        <v>225</v>
      </c>
      <c r="E6" s="61">
        <v>30</v>
      </c>
      <c r="F6" s="100"/>
      <c r="G6" s="100"/>
      <c r="H6" s="62"/>
      <c r="I6" s="89" t="s">
        <v>199</v>
      </c>
      <c r="J6" s="65" t="s">
        <v>208</v>
      </c>
      <c r="K6" s="100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99" t="s">
        <v>246</v>
      </c>
      <c r="C7" s="12">
        <v>6612050</v>
      </c>
      <c r="D7" s="2" t="s">
        <v>226</v>
      </c>
      <c r="E7" s="61">
        <v>8</v>
      </c>
      <c r="F7" s="100"/>
      <c r="G7" s="100"/>
      <c r="H7" s="100"/>
      <c r="I7" s="89" t="s">
        <v>199</v>
      </c>
      <c r="J7" s="65" t="s">
        <v>208</v>
      </c>
      <c r="K7" s="100"/>
      <c r="L7" s="8"/>
      <c r="M7" s="8"/>
      <c r="N7" s="13"/>
      <c r="O7" s="14"/>
      <c r="P7" s="14"/>
      <c r="Q7" s="15"/>
      <c r="R7" s="1"/>
    </row>
    <row r="8" spans="1:18" ht="28.95" x14ac:dyDescent="0.3">
      <c r="A8" s="12">
        <v>6612051</v>
      </c>
      <c r="B8" s="99" t="s">
        <v>247</v>
      </c>
      <c r="C8" s="12">
        <v>6612051</v>
      </c>
      <c r="D8" s="101" t="s">
        <v>227</v>
      </c>
      <c r="E8" s="61">
        <v>6</v>
      </c>
      <c r="F8" s="100"/>
      <c r="G8" s="100"/>
      <c r="H8" s="100"/>
      <c r="I8" s="89" t="s">
        <v>199</v>
      </c>
      <c r="J8" s="65" t="s">
        <v>208</v>
      </c>
      <c r="K8" s="61" t="s">
        <v>97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99" t="s">
        <v>248</v>
      </c>
      <c r="C9" s="12">
        <v>6612052</v>
      </c>
      <c r="D9" s="61" t="s">
        <v>227</v>
      </c>
      <c r="E9" s="61">
        <v>2</v>
      </c>
      <c r="F9" s="100"/>
      <c r="G9" s="100"/>
      <c r="H9" s="100"/>
      <c r="I9" s="89" t="s">
        <v>199</v>
      </c>
      <c r="J9" s="65" t="s">
        <v>208</v>
      </c>
      <c r="K9" s="61" t="s">
        <v>97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99" t="s">
        <v>250</v>
      </c>
      <c r="C10" s="12">
        <v>6612053</v>
      </c>
      <c r="D10" s="61" t="s">
        <v>228</v>
      </c>
      <c r="E10" s="61">
        <v>28</v>
      </c>
      <c r="F10" s="100"/>
      <c r="G10" s="100"/>
      <c r="H10" s="62"/>
      <c r="I10" s="89" t="s">
        <v>199</v>
      </c>
      <c r="J10" s="65" t="s">
        <v>208</v>
      </c>
      <c r="K10" s="61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99" t="s">
        <v>249</v>
      </c>
      <c r="C11" s="12">
        <v>6612054</v>
      </c>
      <c r="D11" s="61" t="s">
        <v>228</v>
      </c>
      <c r="E11" s="61">
        <v>70</v>
      </c>
      <c r="F11" s="100"/>
      <c r="G11" s="100"/>
      <c r="H11" s="62"/>
      <c r="I11" s="89" t="s">
        <v>199</v>
      </c>
      <c r="J11" s="65" t="s">
        <v>208</v>
      </c>
      <c r="K11" s="61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99" t="s">
        <v>251</v>
      </c>
      <c r="C12" s="12">
        <v>6612055</v>
      </c>
      <c r="D12" s="61" t="s">
        <v>228</v>
      </c>
      <c r="E12" s="61">
        <v>74</v>
      </c>
      <c r="F12" s="100"/>
      <c r="G12" s="100"/>
      <c r="H12" s="62"/>
      <c r="I12" s="89" t="s">
        <v>199</v>
      </c>
      <c r="J12" s="65" t="s">
        <v>208</v>
      </c>
      <c r="K12" s="61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99" t="s">
        <v>252</v>
      </c>
      <c r="C13" s="12">
        <v>6612056</v>
      </c>
      <c r="D13" s="61" t="s">
        <v>228</v>
      </c>
      <c r="E13" s="61">
        <v>48</v>
      </c>
      <c r="F13" s="100"/>
      <c r="G13" s="100"/>
      <c r="H13" s="102"/>
      <c r="I13" s="89" t="s">
        <v>199</v>
      </c>
      <c r="J13" s="65" t="s">
        <v>208</v>
      </c>
      <c r="K13" s="61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3" t="s">
        <v>260</v>
      </c>
      <c r="C14" s="12">
        <v>6612057</v>
      </c>
      <c r="D14" s="61" t="s">
        <v>228</v>
      </c>
      <c r="E14" s="61">
        <v>66</v>
      </c>
      <c r="F14" s="100"/>
      <c r="G14" s="100"/>
      <c r="H14" s="62"/>
      <c r="I14" s="89" t="s">
        <v>199</v>
      </c>
      <c r="J14" s="65" t="s">
        <v>208</v>
      </c>
      <c r="K14" s="61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99" t="s">
        <v>253</v>
      </c>
      <c r="C15" s="12">
        <v>6612058</v>
      </c>
      <c r="D15" s="61" t="s">
        <v>228</v>
      </c>
      <c r="E15" s="61">
        <v>136</v>
      </c>
      <c r="F15" s="100"/>
      <c r="G15" s="100"/>
      <c r="H15" s="62"/>
      <c r="I15" s="89" t="s">
        <v>199</v>
      </c>
      <c r="J15" s="65" t="s">
        <v>208</v>
      </c>
      <c r="K15" s="61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4" t="s">
        <v>256</v>
      </c>
      <c r="C16" s="12">
        <v>6612059</v>
      </c>
      <c r="D16" s="61" t="s">
        <v>229</v>
      </c>
      <c r="E16" s="61">
        <v>4</v>
      </c>
      <c r="F16" s="100"/>
      <c r="G16" s="100"/>
      <c r="H16" s="102"/>
      <c r="I16" s="89" t="s">
        <v>199</v>
      </c>
      <c r="J16" s="65" t="s">
        <v>208</v>
      </c>
      <c r="K16" s="61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5" t="s">
        <v>255</v>
      </c>
      <c r="C17" s="12">
        <v>6612060</v>
      </c>
      <c r="D17" s="61" t="s">
        <v>229</v>
      </c>
      <c r="E17" s="61">
        <v>8</v>
      </c>
      <c r="F17" s="100"/>
      <c r="G17" s="106"/>
      <c r="H17" s="106"/>
      <c r="I17" s="89" t="s">
        <v>199</v>
      </c>
      <c r="J17" s="65" t="s">
        <v>208</v>
      </c>
      <c r="K17" s="61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99" t="s">
        <v>254</v>
      </c>
      <c r="C18" s="12">
        <v>6612061</v>
      </c>
      <c r="D18" s="61" t="s">
        <v>225</v>
      </c>
      <c r="E18" s="61">
        <v>30</v>
      </c>
      <c r="F18" s="12"/>
      <c r="G18" s="116"/>
      <c r="H18" s="106"/>
      <c r="I18" s="89" t="s">
        <v>199</v>
      </c>
      <c r="J18" s="65" t="s">
        <v>208</v>
      </c>
      <c r="K18" s="61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7" t="s">
        <v>259</v>
      </c>
      <c r="C19" s="108" t="s">
        <v>216</v>
      </c>
      <c r="D19" s="61" t="s">
        <v>2</v>
      </c>
      <c r="E19" s="109">
        <v>105</v>
      </c>
      <c r="F19" s="108">
        <v>19.05</v>
      </c>
      <c r="G19" s="108">
        <v>13.67</v>
      </c>
      <c r="H19" s="109">
        <v>2.54</v>
      </c>
      <c r="I19" s="89" t="s">
        <v>199</v>
      </c>
      <c r="J19" s="65" t="s">
        <v>208</v>
      </c>
      <c r="K19" s="110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1" t="s">
        <v>257</v>
      </c>
      <c r="C20" s="91" t="s">
        <v>219</v>
      </c>
      <c r="D20" s="61" t="s">
        <v>2</v>
      </c>
      <c r="E20" s="6">
        <v>108</v>
      </c>
      <c r="F20" s="117">
        <v>8</v>
      </c>
      <c r="G20" s="117">
        <v>5.5</v>
      </c>
      <c r="H20" s="112">
        <v>2</v>
      </c>
      <c r="I20" s="89" t="s">
        <v>199</v>
      </c>
      <c r="J20" s="65" t="s">
        <v>208</v>
      </c>
      <c r="K20" s="90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1" t="s">
        <v>258</v>
      </c>
      <c r="C21" s="113" t="s">
        <v>221</v>
      </c>
      <c r="D21" s="61" t="s">
        <v>2</v>
      </c>
      <c r="E21" s="6">
        <v>85</v>
      </c>
      <c r="F21" s="117">
        <v>8</v>
      </c>
      <c r="G21" s="117">
        <v>5.5</v>
      </c>
      <c r="H21" s="112">
        <v>2</v>
      </c>
      <c r="I21" s="89" t="s">
        <v>199</v>
      </c>
      <c r="J21" s="65" t="s">
        <v>208</v>
      </c>
      <c r="K21" s="92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0" t="s">
        <v>230</v>
      </c>
      <c r="C22" s="113" t="s">
        <v>231</v>
      </c>
      <c r="D22" s="90" t="s">
        <v>232</v>
      </c>
      <c r="E22" s="6">
        <v>20</v>
      </c>
      <c r="F22" s="117"/>
      <c r="G22" s="117"/>
      <c r="H22" s="6"/>
      <c r="I22" s="6"/>
      <c r="J22" s="6"/>
      <c r="K22" s="100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0" t="s">
        <v>233</v>
      </c>
      <c r="C23" s="113" t="s">
        <v>234</v>
      </c>
      <c r="D23" s="90" t="s">
        <v>2</v>
      </c>
      <c r="E23" s="89">
        <v>20.59</v>
      </c>
      <c r="F23" s="118">
        <v>7.5</v>
      </c>
      <c r="G23" s="118">
        <v>4</v>
      </c>
      <c r="H23" s="89">
        <v>1.5</v>
      </c>
      <c r="I23" s="6" t="s">
        <v>199</v>
      </c>
      <c r="J23" s="6" t="s">
        <v>217</v>
      </c>
      <c r="K23" s="100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4" t="s">
        <v>235</v>
      </c>
      <c r="C24" s="91" t="s">
        <v>236</v>
      </c>
      <c r="D24" s="90" t="s">
        <v>2</v>
      </c>
      <c r="E24" s="93">
        <v>112.48</v>
      </c>
      <c r="F24" s="117">
        <v>10.199999999999999</v>
      </c>
      <c r="G24" s="117">
        <v>9.32</v>
      </c>
      <c r="H24" s="6">
        <v>2.1</v>
      </c>
      <c r="I24" s="6" t="s">
        <v>199</v>
      </c>
      <c r="J24" s="6" t="s">
        <v>217</v>
      </c>
      <c r="K24" s="100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0" t="s">
        <v>237</v>
      </c>
      <c r="C25" s="91" t="s">
        <v>238</v>
      </c>
      <c r="D25" s="90" t="s">
        <v>239</v>
      </c>
      <c r="E25" s="6">
        <v>65</v>
      </c>
      <c r="F25" s="117">
        <v>9</v>
      </c>
      <c r="G25" s="117">
        <v>5.5</v>
      </c>
      <c r="H25" s="6">
        <v>2</v>
      </c>
      <c r="I25" s="6" t="s">
        <v>199</v>
      </c>
      <c r="J25" s="6" t="s">
        <v>217</v>
      </c>
      <c r="K25" s="61"/>
      <c r="L25" s="1"/>
      <c r="M25" s="1"/>
      <c r="N25" s="1"/>
      <c r="O25" s="1"/>
      <c r="P25" s="1"/>
      <c r="Q25" s="1"/>
      <c r="R25" s="1"/>
    </row>
    <row r="26" spans="1:18" x14ac:dyDescent="0.3">
      <c r="A26" s="115"/>
      <c r="B26" s="119" t="s">
        <v>240</v>
      </c>
      <c r="C26" s="91" t="s">
        <v>241</v>
      </c>
      <c r="D26" s="90" t="s">
        <v>2</v>
      </c>
      <c r="E26" s="6">
        <v>52</v>
      </c>
      <c r="F26" s="117">
        <v>6.35</v>
      </c>
      <c r="G26" s="117">
        <v>3.6</v>
      </c>
      <c r="H26" s="6">
        <v>2.21</v>
      </c>
      <c r="I26" s="6" t="s">
        <v>199</v>
      </c>
      <c r="J26" s="6" t="s">
        <v>217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0" t="s">
        <v>262</v>
      </c>
      <c r="C27" s="117" t="s">
        <v>263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199</v>
      </c>
      <c r="J27" s="6" t="s">
        <v>217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6"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120</v>
      </c>
      <c r="B1" s="32" t="s">
        <v>121</v>
      </c>
      <c r="C1" s="30" t="s">
        <v>122</v>
      </c>
      <c r="D1" s="32" t="s">
        <v>123</v>
      </c>
      <c r="E1" s="32" t="s">
        <v>124</v>
      </c>
      <c r="F1" s="32" t="s">
        <v>222</v>
      </c>
      <c r="G1" s="32" t="s">
        <v>125</v>
      </c>
      <c r="H1" s="30"/>
      <c r="I1" s="36" t="s">
        <v>126</v>
      </c>
      <c r="J1" s="37"/>
      <c r="K1" s="37" t="s">
        <v>127</v>
      </c>
    </row>
    <row r="2" spans="1:11" x14ac:dyDescent="0.3">
      <c r="A2" s="27" t="s">
        <v>128</v>
      </c>
      <c r="B2" s="31" t="s">
        <v>118</v>
      </c>
      <c r="C2" s="27" t="s">
        <v>103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128</v>
      </c>
      <c r="B3" s="28" t="s">
        <v>129</v>
      </c>
      <c r="C3" s="23" t="s">
        <v>103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128</v>
      </c>
      <c r="B4" s="28" t="s">
        <v>130</v>
      </c>
      <c r="C4" s="23" t="s">
        <v>103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128</v>
      </c>
      <c r="B5" s="28" t="s">
        <v>131</v>
      </c>
      <c r="C5" s="23" t="s">
        <v>132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128</v>
      </c>
      <c r="B6" s="28" t="s">
        <v>133</v>
      </c>
      <c r="C6" s="23" t="s">
        <v>132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128</v>
      </c>
      <c r="B7" s="28" t="s">
        <v>134</v>
      </c>
      <c r="C7" s="23" t="s">
        <v>103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128</v>
      </c>
      <c r="B8" s="28" t="s">
        <v>135</v>
      </c>
      <c r="C8" s="23" t="s">
        <v>103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136</v>
      </c>
      <c r="J8" s="23"/>
      <c r="K8" s="23"/>
    </row>
    <row r="9" spans="1:11" x14ac:dyDescent="0.3">
      <c r="A9" s="23" t="s">
        <v>128</v>
      </c>
      <c r="B9" s="28" t="s">
        <v>137</v>
      </c>
      <c r="C9" s="23" t="s">
        <v>103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138</v>
      </c>
      <c r="J9" s="23"/>
      <c r="K9" s="23"/>
    </row>
    <row r="10" spans="1:11" x14ac:dyDescent="0.3">
      <c r="A10" s="23" t="s">
        <v>128</v>
      </c>
      <c r="B10" s="28" t="s">
        <v>139</v>
      </c>
      <c r="C10" s="23" t="s">
        <v>103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136</v>
      </c>
      <c r="J10" s="23"/>
      <c r="K10" s="23"/>
    </row>
    <row r="11" spans="1:11" x14ac:dyDescent="0.3">
      <c r="A11" s="23" t="s">
        <v>128</v>
      </c>
      <c r="B11" s="28" t="s">
        <v>140</v>
      </c>
      <c r="C11" s="23" t="s">
        <v>103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128</v>
      </c>
      <c r="B12" s="28" t="s">
        <v>141</v>
      </c>
      <c r="C12" s="23" t="s">
        <v>103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128</v>
      </c>
      <c r="B13" s="28" t="s">
        <v>142</v>
      </c>
      <c r="C13" s="23" t="s">
        <v>103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128</v>
      </c>
      <c r="B14" s="28" t="s">
        <v>143</v>
      </c>
      <c r="C14" s="23" t="s">
        <v>103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128</v>
      </c>
      <c r="B15" s="28" t="s">
        <v>144</v>
      </c>
      <c r="C15" s="23" t="s">
        <v>103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95" x14ac:dyDescent="0.3">
      <c r="A16" s="61" t="s">
        <v>128</v>
      </c>
      <c r="B16" s="61" t="s">
        <v>273</v>
      </c>
      <c r="C16" s="26" t="s">
        <v>274</v>
      </c>
      <c r="D16" s="61">
        <v>81</v>
      </c>
      <c r="E16" s="61">
        <v>20.32</v>
      </c>
      <c r="F16" s="61">
        <v>10.16</v>
      </c>
      <c r="G16" s="61">
        <v>5.08</v>
      </c>
      <c r="H16" s="61"/>
      <c r="I16" s="61"/>
      <c r="J16" s="61"/>
      <c r="K16" s="61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93</v>
      </c>
      <c r="B18" s="35" t="s">
        <v>145</v>
      </c>
      <c r="C18" s="23" t="s">
        <v>103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146</v>
      </c>
    </row>
    <row r="19" spans="1:11" x14ac:dyDescent="0.3">
      <c r="A19" s="23" t="s">
        <v>93</v>
      </c>
      <c r="B19" s="35" t="s">
        <v>147</v>
      </c>
      <c r="C19" s="27" t="s">
        <v>103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129</v>
      </c>
    </row>
    <row r="20" spans="1:11" x14ac:dyDescent="0.3">
      <c r="A20" s="23" t="s">
        <v>93</v>
      </c>
      <c r="B20" s="35" t="s">
        <v>148</v>
      </c>
      <c r="C20" s="27" t="s">
        <v>103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130</v>
      </c>
    </row>
    <row r="21" spans="1:11" x14ac:dyDescent="0.3">
      <c r="A21" s="23" t="s">
        <v>93</v>
      </c>
      <c r="B21" s="35" t="s">
        <v>117</v>
      </c>
      <c r="C21" s="27" t="s">
        <v>149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141</v>
      </c>
    </row>
    <row r="22" spans="1:11" x14ac:dyDescent="0.3">
      <c r="A22" s="23" t="s">
        <v>93</v>
      </c>
      <c r="B22" s="35" t="s">
        <v>150</v>
      </c>
      <c r="C22" s="27" t="s">
        <v>149</v>
      </c>
      <c r="D22" s="23">
        <v>31</v>
      </c>
      <c r="E22" s="23"/>
      <c r="F22" s="23"/>
      <c r="G22" s="23"/>
      <c r="H22" s="23"/>
      <c r="I22" s="25"/>
      <c r="J22" s="23"/>
      <c r="K22" s="23" t="s">
        <v>151</v>
      </c>
    </row>
    <row r="23" spans="1:11" x14ac:dyDescent="0.3">
      <c r="A23" s="23" t="s">
        <v>93</v>
      </c>
      <c r="B23" s="35" t="s">
        <v>152</v>
      </c>
      <c r="C23" s="27" t="s">
        <v>103</v>
      </c>
      <c r="D23" s="23">
        <v>48</v>
      </c>
      <c r="E23" s="23"/>
      <c r="F23" s="23"/>
      <c r="G23" s="23"/>
      <c r="H23" s="23"/>
      <c r="I23" s="25"/>
      <c r="J23" s="23"/>
      <c r="K23" s="23" t="s">
        <v>153</v>
      </c>
    </row>
    <row r="24" spans="1:11" x14ac:dyDescent="0.3">
      <c r="A24" s="23" t="s">
        <v>93</v>
      </c>
      <c r="B24" s="35" t="s">
        <v>154</v>
      </c>
      <c r="C24" s="27" t="s">
        <v>103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142</v>
      </c>
    </row>
    <row r="25" spans="1:11" ht="43.2" x14ac:dyDescent="0.3">
      <c r="A25" s="23" t="s">
        <v>93</v>
      </c>
      <c r="B25" s="35" t="s">
        <v>155</v>
      </c>
      <c r="C25" s="27" t="s">
        <v>103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156</v>
      </c>
    </row>
    <row r="26" spans="1:11" x14ac:dyDescent="0.3">
      <c r="A26" s="21"/>
      <c r="B26" s="34" t="s">
        <v>138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3" t="s">
        <v>158</v>
      </c>
      <c r="B28" s="62" t="s">
        <v>157</v>
      </c>
      <c r="C28" s="61" t="s">
        <v>103</v>
      </c>
      <c r="D28" s="61">
        <v>13</v>
      </c>
      <c r="E28" s="61">
        <v>15.3</v>
      </c>
      <c r="F28" s="61">
        <v>25.4</v>
      </c>
      <c r="G28" s="61"/>
      <c r="H28" s="61" t="s">
        <v>270</v>
      </c>
      <c r="I28" s="61" t="s">
        <v>167</v>
      </c>
      <c r="J28" s="61"/>
      <c r="K28" s="61" t="s">
        <v>158</v>
      </c>
    </row>
    <row r="29" spans="1:11" x14ac:dyDescent="0.3">
      <c r="A29" s="63" t="s">
        <v>158</v>
      </c>
      <c r="B29" s="61" t="s">
        <v>159</v>
      </c>
      <c r="C29" s="61" t="s">
        <v>103</v>
      </c>
      <c r="D29" s="61">
        <v>22.4</v>
      </c>
      <c r="E29" s="61">
        <v>21.6</v>
      </c>
      <c r="F29" s="61">
        <v>30.5</v>
      </c>
      <c r="G29" s="61"/>
      <c r="H29" s="61" t="s">
        <v>270</v>
      </c>
      <c r="I29" s="61" t="s">
        <v>167</v>
      </c>
      <c r="J29" s="61"/>
      <c r="K29" s="61" t="s">
        <v>158</v>
      </c>
    </row>
    <row r="30" spans="1:11" x14ac:dyDescent="0.3">
      <c r="A30" s="63" t="s">
        <v>158</v>
      </c>
      <c r="B30" s="61" t="s">
        <v>160</v>
      </c>
      <c r="C30" s="61" t="s">
        <v>103</v>
      </c>
      <c r="D30" s="61">
        <v>30.2</v>
      </c>
      <c r="E30" s="61">
        <v>24.2</v>
      </c>
      <c r="F30" s="61">
        <v>36.799999999999997</v>
      </c>
      <c r="G30" s="61"/>
      <c r="H30" s="61" t="s">
        <v>270</v>
      </c>
      <c r="I30" s="61" t="s">
        <v>167</v>
      </c>
      <c r="J30" s="61"/>
      <c r="K30" s="61" t="s">
        <v>158</v>
      </c>
    </row>
    <row r="31" spans="1:11" x14ac:dyDescent="0.3">
      <c r="A31" s="94" t="s">
        <v>271</v>
      </c>
      <c r="B31" s="61" t="s">
        <v>161</v>
      </c>
      <c r="C31" s="61" t="s">
        <v>162</v>
      </c>
      <c r="D31" s="61">
        <v>1.75</v>
      </c>
      <c r="E31" s="61">
        <v>12.7</v>
      </c>
      <c r="F31" s="61">
        <v>15.2</v>
      </c>
      <c r="G31" s="61"/>
      <c r="H31" s="61"/>
      <c r="I31" s="61"/>
      <c r="J31" s="61"/>
      <c r="K31" s="61" t="s">
        <v>272</v>
      </c>
    </row>
    <row r="32" spans="1:11" x14ac:dyDescent="0.3">
      <c r="A32" s="94" t="s">
        <v>271</v>
      </c>
      <c r="B32" s="61" t="s">
        <v>163</v>
      </c>
      <c r="C32" s="61" t="s">
        <v>162</v>
      </c>
      <c r="D32" s="61">
        <v>1.5</v>
      </c>
      <c r="E32" s="61">
        <v>7.6</v>
      </c>
      <c r="F32" s="61">
        <v>10.199999999999999</v>
      </c>
      <c r="G32" s="61"/>
      <c r="H32" s="61"/>
      <c r="I32" s="61"/>
      <c r="J32" s="61"/>
      <c r="K32" s="61" t="s">
        <v>272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168</v>
      </c>
      <c r="B1" s="38" t="s">
        <v>169</v>
      </c>
      <c r="C1" s="38" t="s">
        <v>170</v>
      </c>
      <c r="D1" s="38" t="s">
        <v>171</v>
      </c>
      <c r="E1" s="38" t="s">
        <v>172</v>
      </c>
      <c r="F1" s="38" t="s">
        <v>173</v>
      </c>
      <c r="G1" s="38" t="s">
        <v>174</v>
      </c>
      <c r="H1" s="38" t="s">
        <v>175</v>
      </c>
      <c r="I1" s="38" t="s">
        <v>176</v>
      </c>
      <c r="J1" s="38" t="s">
        <v>177</v>
      </c>
      <c r="K1" s="38" t="s">
        <v>178</v>
      </c>
      <c r="L1" s="38" t="s">
        <v>179</v>
      </c>
      <c r="M1" s="38" t="s">
        <v>180</v>
      </c>
      <c r="N1" s="38" t="s">
        <v>181</v>
      </c>
      <c r="O1" s="38" t="s">
        <v>182</v>
      </c>
      <c r="P1" s="38" t="s">
        <v>183</v>
      </c>
      <c r="Q1" s="38" t="s">
        <v>184</v>
      </c>
      <c r="R1" s="38" t="s">
        <v>185</v>
      </c>
      <c r="S1" s="38" t="s">
        <v>186</v>
      </c>
      <c r="T1" s="38" t="s">
        <v>187</v>
      </c>
      <c r="U1" s="38" t="s">
        <v>188</v>
      </c>
      <c r="V1" s="38" t="s">
        <v>189</v>
      </c>
      <c r="W1" s="38" t="s">
        <v>190</v>
      </c>
      <c r="X1" s="38" t="s">
        <v>191</v>
      </c>
      <c r="Y1" s="38" t="s">
        <v>192</v>
      </c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</row>
    <row r="2" spans="1:37" x14ac:dyDescent="0.3">
      <c r="B2" t="str">
        <f>'Kit List'!C4</f>
        <v>J784S4XG01EVM</v>
      </c>
      <c r="C2">
        <f>GETPIVOTDATA("Sum of Weight ",$A$6)</f>
        <v>150</v>
      </c>
      <c r="D2" t="e">
        <f>VLOOKUP("box",A49:M75,5,0)</f>
        <v>#N/A</v>
      </c>
      <c r="E2" s="48"/>
      <c r="F2" s="48"/>
      <c r="G2">
        <f>IFERROR((VLOOKUP("paper/ Cardstock",E6:G46,3,0)),0)+IFERROR((VLOOKUP("label",E6:G46,3,0)),0)</f>
        <v>16</v>
      </c>
      <c r="H2" s="43">
        <f>GETPIVOTDATA("Quantity",$I$6)</f>
        <v>1</v>
      </c>
      <c r="I2" s="49">
        <f>H2*4</f>
        <v>4</v>
      </c>
      <c r="J2" s="43">
        <f>IFERROR((VLOOKUP("FM",A6:C46,3,0)),0)</f>
        <v>32</v>
      </c>
      <c r="K2" s="43">
        <f>IFERROR((VLOOKUP("cd",A6:C46,2,0)),0)</f>
        <v>0</v>
      </c>
      <c r="L2" s="49">
        <f>K2*16.5</f>
        <v>0</v>
      </c>
      <c r="M2" s="43">
        <f>IFERROR((VLOOKUP("cdj",A6:C46,2,0)),0)</f>
        <v>0</v>
      </c>
      <c r="N2" s="49">
        <f>M2*70</f>
        <v>0</v>
      </c>
      <c r="O2" s="43">
        <f>IFERROR((VLOOKUP("EEE",E6:G46,3,0)),0)</f>
        <v>0</v>
      </c>
      <c r="P2" s="43">
        <f>IFERROR((VLOOKUP("pcb",A6:C46,2,0)),0)</f>
        <v>1</v>
      </c>
      <c r="Q2" s="43">
        <f>IFERROR((VLOOKUP("SD",A6:C46,2,0)),0)</f>
        <v>0</v>
      </c>
      <c r="R2" s="49">
        <f>2*Q2</f>
        <v>0</v>
      </c>
      <c r="S2" s="43">
        <f>IFERROR((VLOOKUP("EB",A6:C46,3,0)),0)</f>
        <v>0</v>
      </c>
      <c r="T2" s="43">
        <f>IFERROR((VLOOKUP("CBL",A6:C46,2,0)),0)</f>
        <v>0</v>
      </c>
      <c r="U2" s="43">
        <f>IFERROR((VLOOKUP("CBL",A6:C46,3,0)),0)</f>
        <v>0</v>
      </c>
      <c r="V2" s="43">
        <f>IFERROR((VLOOKUP("bat",A49:M75,5,0)),0)</f>
        <v>0</v>
      </c>
      <c r="W2" s="43">
        <f>IFERROR((VLOOKUP("BAT",A6:C46,3,0)),0)</f>
        <v>0</v>
      </c>
      <c r="X2" s="43">
        <f>IFERROR((VLOOKUP("bat",A49:M75,13,0)),0)</f>
        <v>0</v>
      </c>
      <c r="Y2" s="49">
        <f>T2*0.5</f>
        <v>0</v>
      </c>
    </row>
    <row r="3" spans="1:37" x14ac:dyDescent="0.3">
      <c r="E3" s="58" t="s">
        <v>211</v>
      </c>
      <c r="F3" s="58" t="s">
        <v>211</v>
      </c>
    </row>
    <row r="6" spans="1:37" x14ac:dyDescent="0.3">
      <c r="A6" s="50" t="s">
        <v>203</v>
      </c>
      <c r="B6" s="59" t="s">
        <v>205</v>
      </c>
      <c r="C6" s="59" t="s">
        <v>206</v>
      </c>
      <c r="E6" s="50" t="s">
        <v>203</v>
      </c>
      <c r="F6" s="59" t="s">
        <v>205</v>
      </c>
      <c r="G6" s="59" t="s">
        <v>206</v>
      </c>
      <c r="I6" s="50" t="s">
        <v>203</v>
      </c>
      <c r="J6" t="s">
        <v>205</v>
      </c>
    </row>
    <row r="7" spans="1:37" x14ac:dyDescent="0.3">
      <c r="A7" s="51"/>
      <c r="B7" s="52">
        <v>0</v>
      </c>
      <c r="C7" s="52">
        <v>0</v>
      </c>
      <c r="E7" s="51" t="s">
        <v>166</v>
      </c>
      <c r="F7" s="52">
        <v>1</v>
      </c>
      <c r="G7" s="52">
        <v>102</v>
      </c>
      <c r="I7" s="51" t="s">
        <v>208</v>
      </c>
      <c r="J7" s="52">
        <v>1</v>
      </c>
      <c r="L7" s="43" t="s">
        <v>193</v>
      </c>
    </row>
    <row r="8" spans="1:37" x14ac:dyDescent="0.3">
      <c r="A8" s="51" t="s">
        <v>81</v>
      </c>
      <c r="B8" s="52">
        <v>1</v>
      </c>
      <c r="C8" s="52">
        <v>102</v>
      </c>
      <c r="E8" s="51" t="s">
        <v>199</v>
      </c>
      <c r="F8" s="52">
        <v>1</v>
      </c>
      <c r="G8" s="52">
        <v>0</v>
      </c>
      <c r="I8" s="51" t="s">
        <v>204</v>
      </c>
      <c r="J8" s="52">
        <v>1</v>
      </c>
      <c r="L8" s="43" t="s">
        <v>194</v>
      </c>
    </row>
    <row r="9" spans="1:37" x14ac:dyDescent="0.3">
      <c r="A9" s="51" t="s">
        <v>94</v>
      </c>
      <c r="B9" s="52">
        <v>1</v>
      </c>
      <c r="C9" s="52">
        <v>32</v>
      </c>
      <c r="E9" s="51" t="s">
        <v>202</v>
      </c>
      <c r="F9" s="52">
        <v>1</v>
      </c>
      <c r="G9" s="52">
        <v>32</v>
      </c>
      <c r="L9" s="43" t="s">
        <v>195</v>
      </c>
    </row>
    <row r="10" spans="1:37" x14ac:dyDescent="0.3">
      <c r="A10" s="51" t="s">
        <v>85</v>
      </c>
      <c r="B10" s="52">
        <v>1</v>
      </c>
      <c r="C10" s="52">
        <v>2</v>
      </c>
      <c r="E10" s="51"/>
      <c r="F10" s="52">
        <v>0</v>
      </c>
      <c r="G10" s="52">
        <v>0</v>
      </c>
      <c r="L10" s="43" t="s">
        <v>196</v>
      </c>
    </row>
    <row r="11" spans="1:37" x14ac:dyDescent="0.3">
      <c r="A11" s="51" t="s">
        <v>56</v>
      </c>
      <c r="B11" s="52">
        <v>2</v>
      </c>
      <c r="C11" s="52">
        <v>14</v>
      </c>
      <c r="E11" s="51" t="s">
        <v>201</v>
      </c>
      <c r="F11" s="52">
        <v>2</v>
      </c>
      <c r="G11" s="52">
        <v>14</v>
      </c>
      <c r="L11" s="43" t="s">
        <v>197</v>
      </c>
    </row>
    <row r="12" spans="1:37" s="43" customFormat="1" x14ac:dyDescent="0.3">
      <c r="A12" s="51" t="s">
        <v>57</v>
      </c>
      <c r="B12" s="52">
        <v>1</v>
      </c>
      <c r="C12" s="52">
        <v>0</v>
      </c>
      <c r="D12"/>
      <c r="E12" s="51" t="s">
        <v>86</v>
      </c>
      <c r="F12" s="52">
        <v>1</v>
      </c>
      <c r="G12" s="52">
        <v>2</v>
      </c>
      <c r="H12"/>
      <c r="I12"/>
      <c r="J12"/>
    </row>
    <row r="13" spans="1:37" s="43" customFormat="1" x14ac:dyDescent="0.3">
      <c r="A13" s="51" t="s">
        <v>204</v>
      </c>
      <c r="B13" s="52">
        <v>6</v>
      </c>
      <c r="C13" s="52">
        <v>150</v>
      </c>
      <c r="D13"/>
      <c r="E13" s="51" t="s">
        <v>204</v>
      </c>
      <c r="F13" s="52">
        <v>6</v>
      </c>
      <c r="G13" s="52">
        <v>150</v>
      </c>
      <c r="H13"/>
      <c r="I13"/>
      <c r="J13"/>
    </row>
    <row r="14" spans="1:37" s="43" customFormat="1" x14ac:dyDescent="0.3">
      <c r="A14"/>
      <c r="B14"/>
      <c r="C14"/>
      <c r="D14"/>
      <c r="E14"/>
      <c r="F14"/>
      <c r="G14"/>
      <c r="H14"/>
      <c r="I14"/>
      <c r="J14"/>
    </row>
    <row r="15" spans="1:37" s="43" customFormat="1" x14ac:dyDescent="0.3">
      <c r="A15"/>
      <c r="B15"/>
      <c r="C15"/>
      <c r="D15"/>
      <c r="E15"/>
      <c r="F15"/>
      <c r="G15"/>
      <c r="H15"/>
      <c r="I15"/>
      <c r="J15"/>
    </row>
    <row r="16" spans="1:37" s="43" customFormat="1" x14ac:dyDescent="0.3"/>
    <row r="17" s="43" customFormat="1" x14ac:dyDescent="0.3"/>
    <row r="18" s="43" customFormat="1" x14ac:dyDescent="0.3"/>
    <row r="19" s="43" customFormat="1" x14ac:dyDescent="0.3"/>
    <row r="20" s="43" customFormat="1" x14ac:dyDescent="0.3"/>
    <row r="21" s="43" customFormat="1" x14ac:dyDescent="0.3"/>
    <row r="22" s="43" customFormat="1" x14ac:dyDescent="0.3"/>
    <row r="23" s="43" customFormat="1" x14ac:dyDescent="0.3"/>
    <row r="24" s="43" customFormat="1" x14ac:dyDescent="0.3"/>
    <row r="25" s="43" customFormat="1" x14ac:dyDescent="0.3"/>
    <row r="26" s="43" customFormat="1" x14ac:dyDescent="0.3"/>
    <row r="27" s="43" customFormat="1" x14ac:dyDescent="0.3"/>
    <row r="28" s="43" customFormat="1" x14ac:dyDescent="0.3"/>
    <row r="29" s="43" customFormat="1" x14ac:dyDescent="0.3"/>
    <row r="30" s="43" customFormat="1" x14ac:dyDescent="0.3"/>
    <row r="31" s="43" customFormat="1" x14ac:dyDescent="0.3"/>
    <row r="32" s="43" customFormat="1" x14ac:dyDescent="0.3"/>
    <row r="33" spans="1:10" s="43" customFormat="1" x14ac:dyDescent="0.3"/>
    <row r="34" spans="1:10" s="43" customFormat="1" x14ac:dyDescent="0.3"/>
    <row r="35" spans="1:10" s="43" customFormat="1" x14ac:dyDescent="0.3"/>
    <row r="36" spans="1:10" s="43" customFormat="1" x14ac:dyDescent="0.3"/>
    <row r="37" spans="1:10" s="43" customFormat="1" x14ac:dyDescent="0.3"/>
    <row r="38" spans="1:10" s="43" customFormat="1" x14ac:dyDescent="0.3"/>
    <row r="39" spans="1:10" s="43" customFormat="1" x14ac:dyDescent="0.3"/>
    <row r="40" spans="1:10" s="43" customFormat="1" x14ac:dyDescent="0.3"/>
    <row r="41" spans="1:10" s="43" customFormat="1" x14ac:dyDescent="0.3">
      <c r="A41"/>
      <c r="B41"/>
      <c r="C41"/>
    </row>
    <row r="42" spans="1:10" s="43" customFormat="1" x14ac:dyDescent="0.3">
      <c r="A42"/>
      <c r="B42"/>
      <c r="C42"/>
    </row>
    <row r="43" spans="1:10" x14ac:dyDescent="0.3">
      <c r="D43" s="43"/>
      <c r="E43" s="43"/>
      <c r="F43" s="43"/>
      <c r="G43" s="43"/>
      <c r="H43" s="43"/>
      <c r="I43" s="43"/>
      <c r="J43" s="43"/>
    </row>
    <row r="48" spans="1:10" ht="15" thickBot="1" x14ac:dyDescent="0.35"/>
    <row r="49" spans="1:13" x14ac:dyDescent="0.3">
      <c r="A49" s="55" t="s">
        <v>198</v>
      </c>
      <c r="B49" s="53" t="s">
        <v>5</v>
      </c>
      <c r="C49" s="45" t="s">
        <v>4</v>
      </c>
      <c r="D49" s="46" t="s">
        <v>0</v>
      </c>
      <c r="E49" s="46" t="s">
        <v>10</v>
      </c>
      <c r="F49" s="45" t="s">
        <v>3</v>
      </c>
      <c r="G49" s="46" t="s">
        <v>110</v>
      </c>
      <c r="H49" s="46" t="s">
        <v>111</v>
      </c>
      <c r="I49" s="46" t="s">
        <v>112</v>
      </c>
      <c r="J49" s="46" t="s">
        <v>113</v>
      </c>
      <c r="K49" s="45" t="s">
        <v>98</v>
      </c>
      <c r="L49" s="45" t="s">
        <v>109</v>
      </c>
      <c r="M49" s="47" t="s">
        <v>9</v>
      </c>
    </row>
    <row r="50" spans="1:13" x14ac:dyDescent="0.3">
      <c r="A50" s="56" t="str">
        <f>LEFT(B50,(MIN(FIND({0,1,2,3,4,5,6,7,8,9},B50&amp;"0123456789"))-1))</f>
        <v>PCB</v>
      </c>
      <c r="B50" s="54" t="str">
        <f>'Kit List'!A7</f>
        <v>PCB1</v>
      </c>
      <c r="C50" s="54">
        <f>'Kit List'!B7</f>
        <v>1</v>
      </c>
      <c r="D50" s="54" t="str">
        <f>'Kit List'!C7</f>
        <v xml:space="preserve">J784S4XG01EVM: Circuit Board; </v>
      </c>
      <c r="E50" s="54" t="str">
        <f>'Kit List'!D7</f>
        <v>PROC141-001</v>
      </c>
      <c r="F50" s="54" t="str">
        <f>'Kit List'!E7</f>
        <v>Texas Instruments</v>
      </c>
      <c r="G50" s="54">
        <f>'Kit List'!F7</f>
        <v>549</v>
      </c>
      <c r="H50" s="54">
        <f>'Kit List'!G7</f>
        <v>23.876000000000001</v>
      </c>
      <c r="I50" s="54">
        <f>'Kit List'!H7</f>
        <v>19</v>
      </c>
      <c r="J50" s="54">
        <f>'Kit List'!I7</f>
        <v>8</v>
      </c>
      <c r="K50" s="54" t="str">
        <f>IFERROR((VLOOKUP(A50,'Kit Item Reference Designators'!A1:C45,3,0)),"")</f>
        <v>EEE</v>
      </c>
      <c r="L50" s="54" t="str">
        <f>'Kit List'!K7</f>
        <v>Bag, ESD</v>
      </c>
      <c r="M50" s="54">
        <f>'Kit List'!L7</f>
        <v>0</v>
      </c>
    </row>
    <row r="51" spans="1:13" x14ac:dyDescent="0.3">
      <c r="A51" s="56" t="e">
        <f>LEFT(B51,(MIN(FIND({0,1,2,3,4,5,6,7,8,9},B51&amp;"0123456789"))-1))</f>
        <v>#REF!</v>
      </c>
      <c r="B51" s="54" t="e">
        <f>'Kit List'!#REF!</f>
        <v>#REF!</v>
      </c>
      <c r="C51" s="54" t="e">
        <f>'Kit List'!#REF!</f>
        <v>#REF!</v>
      </c>
      <c r="D51" s="54" t="e">
        <f>'Kit List'!#REF!</f>
        <v>#REF!</v>
      </c>
      <c r="E51" s="54" t="e">
        <f>'Kit List'!#REF!</f>
        <v>#REF!</v>
      </c>
      <c r="F51" s="54" t="e">
        <f>'Kit List'!#REF!</f>
        <v>#REF!</v>
      </c>
      <c r="G51" s="54" t="e">
        <f>'Kit List'!#REF!</f>
        <v>#REF!</v>
      </c>
      <c r="H51" s="54" t="e">
        <f>'Kit List'!#REF!</f>
        <v>#REF!</v>
      </c>
      <c r="I51" s="54" t="e">
        <f>'Kit List'!#REF!</f>
        <v>#REF!</v>
      </c>
      <c r="J51" s="54" t="e">
        <f>'Kit List'!#REF!</f>
        <v>#REF!</v>
      </c>
      <c r="K51" s="54" t="str">
        <f>IFERROR((VLOOKUP(A51,'Kit Item Reference Designators'!A2:C46,3,0)),"")</f>
        <v/>
      </c>
      <c r="L51" s="54" t="e">
        <f>'Kit List'!#REF!</f>
        <v>#REF!</v>
      </c>
      <c r="M51" s="54" t="e">
        <f>'Kit List'!#REF!</f>
        <v>#REF!</v>
      </c>
    </row>
    <row r="52" spans="1:13" x14ac:dyDescent="0.3">
      <c r="A52" s="56" t="e">
        <f>LEFT(B52,(MIN(FIND({0,1,2,3,4,5,6,7,8,9},B52&amp;"0123456789"))-1))</f>
        <v>#REF!</v>
      </c>
      <c r="B52" s="54" t="e">
        <f>'Kit List'!#REF!</f>
        <v>#REF!</v>
      </c>
      <c r="C52" s="54" t="e">
        <f>'Kit List'!#REF!</f>
        <v>#REF!</v>
      </c>
      <c r="D52" s="54" t="e">
        <f>'Kit List'!#REF!</f>
        <v>#REF!</v>
      </c>
      <c r="E52" s="54" t="e">
        <f>'Kit List'!#REF!</f>
        <v>#REF!</v>
      </c>
      <c r="F52" s="54" t="e">
        <f>'Kit List'!#REF!</f>
        <v>#REF!</v>
      </c>
      <c r="G52" s="54" t="e">
        <f>'Kit List'!#REF!</f>
        <v>#REF!</v>
      </c>
      <c r="H52" s="54" t="e">
        <f>'Kit List'!#REF!</f>
        <v>#REF!</v>
      </c>
      <c r="I52" s="54" t="e">
        <f>'Kit List'!#REF!</f>
        <v>#REF!</v>
      </c>
      <c r="J52" s="54" t="e">
        <f>'Kit List'!#REF!</f>
        <v>#REF!</v>
      </c>
      <c r="K52" s="54" t="str">
        <f>IFERROR((VLOOKUP(A52,'Kit Item Reference Designators'!A3:C47,3,0)),"")</f>
        <v/>
      </c>
      <c r="L52" s="54" t="e">
        <f>'Kit List'!#REF!</f>
        <v>#REF!</v>
      </c>
      <c r="M52" s="54" t="e">
        <f>'Kit List'!#REF!</f>
        <v>#REF!</v>
      </c>
    </row>
    <row r="53" spans="1:13" x14ac:dyDescent="0.3">
      <c r="A53" s="56" t="e">
        <f>LEFT(B53,(MIN(FIND({0,1,2,3,4,5,6,7,8,9},B53&amp;"0123456789"))-1))</f>
        <v>#REF!</v>
      </c>
      <c r="B53" s="54" t="e">
        <f>'Kit List'!#REF!</f>
        <v>#REF!</v>
      </c>
      <c r="C53" s="54" t="e">
        <f>'Kit List'!#REF!</f>
        <v>#REF!</v>
      </c>
      <c r="D53" s="54" t="e">
        <f>'Kit List'!#REF!</f>
        <v>#REF!</v>
      </c>
      <c r="E53" s="54" t="e">
        <f>'Kit List'!#REF!</f>
        <v>#REF!</v>
      </c>
      <c r="F53" s="54" t="e">
        <f>'Kit List'!#REF!</f>
        <v>#REF!</v>
      </c>
      <c r="G53" s="54" t="e">
        <f>'Kit List'!#REF!</f>
        <v>#REF!</v>
      </c>
      <c r="H53" s="54" t="e">
        <f>'Kit List'!#REF!</f>
        <v>#REF!</v>
      </c>
      <c r="I53" s="54" t="e">
        <f>'Kit List'!#REF!</f>
        <v>#REF!</v>
      </c>
      <c r="J53" s="54" t="e">
        <f>'Kit List'!#REF!</f>
        <v>#REF!</v>
      </c>
      <c r="K53" s="54" t="str">
        <f>IFERROR((VLOOKUP(A53,'Kit Item Reference Designators'!A4:C48,3,0)),"")</f>
        <v/>
      </c>
      <c r="L53" s="54" t="e">
        <f>'Kit List'!#REF!</f>
        <v>#REF!</v>
      </c>
      <c r="M53" s="54" t="e">
        <f>'Kit List'!#REF!</f>
        <v>#REF!</v>
      </c>
    </row>
    <row r="54" spans="1:13" x14ac:dyDescent="0.3">
      <c r="A54" s="56" t="e">
        <f>LEFT(B54,(MIN(FIND({0,1,2,3,4,5,6,7,8,9},B54&amp;"0123456789"))-1))</f>
        <v>#REF!</v>
      </c>
      <c r="B54" s="54" t="e">
        <f>'Kit List'!#REF!</f>
        <v>#REF!</v>
      </c>
      <c r="C54" s="54" t="e">
        <f>'Kit List'!#REF!</f>
        <v>#REF!</v>
      </c>
      <c r="D54" s="54" t="e">
        <f>'Kit List'!#REF!</f>
        <v>#REF!</v>
      </c>
      <c r="E54" s="54" t="e">
        <f>'Kit List'!#REF!</f>
        <v>#REF!</v>
      </c>
      <c r="F54" s="54" t="e">
        <f>'Kit List'!#REF!</f>
        <v>#REF!</v>
      </c>
      <c r="G54" s="54" t="e">
        <f>'Kit List'!#REF!</f>
        <v>#REF!</v>
      </c>
      <c r="H54" s="54" t="e">
        <f>'Kit List'!#REF!</f>
        <v>#REF!</v>
      </c>
      <c r="I54" s="54" t="e">
        <f>'Kit List'!#REF!</f>
        <v>#REF!</v>
      </c>
      <c r="J54" s="54" t="e">
        <f>'Kit List'!#REF!</f>
        <v>#REF!</v>
      </c>
      <c r="K54" s="54" t="str">
        <f>IFERROR((VLOOKUP(A54,'Kit Item Reference Designators'!A5:C49,3,0)),"")</f>
        <v/>
      </c>
      <c r="L54" s="54" t="e">
        <f>'Kit List'!#REF!</f>
        <v>#REF!</v>
      </c>
      <c r="M54" s="54" t="e">
        <f>'Kit List'!#REF!</f>
        <v>#REF!</v>
      </c>
    </row>
    <row r="55" spans="1:13" x14ac:dyDescent="0.3">
      <c r="A55" s="56" t="e">
        <f>LEFT(B55,(MIN(FIND({0,1,2,3,4,5,6,7,8,9},B55&amp;"0123456789"))-1))</f>
        <v>#REF!</v>
      </c>
      <c r="B55" s="54" t="e">
        <f>'Kit List'!#REF!</f>
        <v>#REF!</v>
      </c>
      <c r="C55" s="54" t="e">
        <f>'Kit List'!#REF!</f>
        <v>#REF!</v>
      </c>
      <c r="D55" s="54" t="e">
        <f>'Kit List'!#REF!</f>
        <v>#REF!</v>
      </c>
      <c r="E55" s="54" t="e">
        <f>'Kit List'!#REF!</f>
        <v>#REF!</v>
      </c>
      <c r="F55" s="54" t="e">
        <f>'Kit List'!#REF!</f>
        <v>#REF!</v>
      </c>
      <c r="G55" s="54" t="e">
        <f>'Kit List'!#REF!</f>
        <v>#REF!</v>
      </c>
      <c r="H55" s="54" t="e">
        <f>'Kit List'!#REF!</f>
        <v>#REF!</v>
      </c>
      <c r="I55" s="54" t="e">
        <f>'Kit List'!#REF!</f>
        <v>#REF!</v>
      </c>
      <c r="J55" s="54" t="e">
        <f>'Kit List'!#REF!</f>
        <v>#REF!</v>
      </c>
      <c r="K55" s="54" t="str">
        <f>IFERROR((VLOOKUP(A55,'Kit Item Reference Designators'!A6:C50,3,0)),"")</f>
        <v/>
      </c>
      <c r="L55" s="54" t="e">
        <f>'Kit List'!#REF!</f>
        <v>#REF!</v>
      </c>
      <c r="M55" s="54" t="e">
        <f>'Kit List'!#REF!</f>
        <v>#REF!</v>
      </c>
    </row>
    <row r="56" spans="1:13" x14ac:dyDescent="0.3">
      <c r="A56" s="56" t="e">
        <f>LEFT(B56,(MIN(FIND({0,1,2,3,4,5,6,7,8,9},B56&amp;"0123456789"))-1))</f>
        <v>#REF!</v>
      </c>
      <c r="B56" s="54" t="e">
        <f>'Kit List'!#REF!</f>
        <v>#REF!</v>
      </c>
      <c r="C56" s="54" t="e">
        <f>'Kit List'!#REF!</f>
        <v>#REF!</v>
      </c>
      <c r="D56" s="54" t="e">
        <f>'Kit List'!#REF!</f>
        <v>#REF!</v>
      </c>
      <c r="E56" s="54" t="e">
        <f>'Kit List'!#REF!</f>
        <v>#REF!</v>
      </c>
      <c r="F56" s="54" t="e">
        <f>'Kit List'!#REF!</f>
        <v>#REF!</v>
      </c>
      <c r="G56" s="54" t="e">
        <f>'Kit List'!#REF!</f>
        <v>#REF!</v>
      </c>
      <c r="H56" s="54" t="e">
        <f>'Kit List'!#REF!</f>
        <v>#REF!</v>
      </c>
      <c r="I56" s="54" t="e">
        <f>'Kit List'!#REF!</f>
        <v>#REF!</v>
      </c>
      <c r="J56" s="54" t="e">
        <f>'Kit List'!#REF!</f>
        <v>#REF!</v>
      </c>
      <c r="K56" s="54" t="str">
        <f>IFERROR((VLOOKUP(A56,'Kit Item Reference Designators'!A7:C51,3,0)),"")</f>
        <v/>
      </c>
      <c r="L56" s="54" t="e">
        <f>'Kit List'!#REF!</f>
        <v>#REF!</v>
      </c>
      <c r="M56" s="54" t="e">
        <f>'Kit List'!#REF!</f>
        <v>#REF!</v>
      </c>
    </row>
    <row r="57" spans="1:13" x14ac:dyDescent="0.3">
      <c r="A57" s="56" t="e">
        <f>LEFT(B57,(MIN(FIND({0,1,2,3,4,5,6,7,8,9},B57&amp;"0123456789"))-1))</f>
        <v>#REF!</v>
      </c>
      <c r="B57" s="54" t="e">
        <f>'Kit List'!#REF!</f>
        <v>#REF!</v>
      </c>
      <c r="C57" s="54" t="e">
        <f>'Kit List'!#REF!</f>
        <v>#REF!</v>
      </c>
      <c r="D57" s="54" t="e">
        <f>'Kit List'!#REF!</f>
        <v>#REF!</v>
      </c>
      <c r="E57" s="54" t="e">
        <f>'Kit List'!#REF!</f>
        <v>#REF!</v>
      </c>
      <c r="F57" s="54" t="e">
        <f>'Kit List'!#REF!</f>
        <v>#REF!</v>
      </c>
      <c r="G57" s="54" t="e">
        <f>'Kit List'!#REF!</f>
        <v>#REF!</v>
      </c>
      <c r="H57" s="54" t="e">
        <f>'Kit List'!#REF!</f>
        <v>#REF!</v>
      </c>
      <c r="I57" s="54" t="e">
        <f>'Kit List'!#REF!</f>
        <v>#REF!</v>
      </c>
      <c r="J57" s="54" t="e">
        <f>'Kit List'!#REF!</f>
        <v>#REF!</v>
      </c>
      <c r="K57" s="54" t="str">
        <f>IFERROR((VLOOKUP(A57,'Kit Item Reference Designators'!A8:C52,3,0)),"")</f>
        <v/>
      </c>
      <c r="L57" s="54" t="e">
        <f>'Kit List'!#REF!</f>
        <v>#REF!</v>
      </c>
      <c r="M57" s="54" t="e">
        <f>'Kit List'!#REF!</f>
        <v>#REF!</v>
      </c>
    </row>
    <row r="58" spans="1:13" x14ac:dyDescent="0.3">
      <c r="A58" s="56" t="str">
        <f>LEFT(B58,(MIN(FIND({0,1,2,3,4,5,6,7,8,9},B58&amp;"0123456789"))-1))</f>
        <v>LIT</v>
      </c>
      <c r="B58" s="54" t="str">
        <f>'Kit List'!A9</f>
        <v>LIT1</v>
      </c>
      <c r="C58" s="54">
        <f>'Kit List'!B9</f>
        <v>1</v>
      </c>
      <c r="D58" s="54" t="str">
        <f>'Kit List'!C9</f>
        <v>Quick Start Guide</v>
      </c>
      <c r="E58" s="54" t="e">
        <f>'Kit List'!#REF!</f>
        <v>#REF!</v>
      </c>
      <c r="F58" s="54" t="str">
        <f>'Kit List'!E9</f>
        <v>Texas Instruments</v>
      </c>
      <c r="G58" s="54">
        <f>'Kit List'!F9</f>
        <v>15</v>
      </c>
      <c r="H58" s="54">
        <f>'Kit List'!G9</f>
        <v>28</v>
      </c>
      <c r="I58" s="54">
        <f>'Kit List'!H9</f>
        <v>19.2</v>
      </c>
      <c r="J58" s="54">
        <f>'Kit List'!I9</f>
        <v>0.02</v>
      </c>
      <c r="K58" s="54" t="str">
        <f>IFERROR((VLOOKUP(A58,'Kit Item Reference Designators'!A9:C53,3,0)),"")</f>
        <v>Paper/ Cardstock</v>
      </c>
      <c r="L58" s="54" t="str">
        <f>'Kit List'!K9</f>
        <v>Paper</v>
      </c>
      <c r="M58" s="54">
        <f>'Kit List'!L9</f>
        <v>0</v>
      </c>
    </row>
    <row r="59" spans="1:13" x14ac:dyDescent="0.3">
      <c r="A59" s="56" t="str">
        <f>LEFT(B59,(MIN(FIND({0,1,2,3,4,5,6,7,8,9},B59&amp;"0123456789"))-1))</f>
        <v>LIT</v>
      </c>
      <c r="B59" s="54" t="str">
        <f>'Kit List'!A10</f>
        <v>LIT2</v>
      </c>
      <c r="C59" s="54">
        <f>'Kit List'!B10</f>
        <v>1</v>
      </c>
      <c r="D59" s="54" t="str">
        <f>'Kit List'!C10</f>
        <v>Printed Warranty Notice</v>
      </c>
      <c r="E59" s="54" t="str">
        <f>'Kit List'!D10</f>
        <v>SSZZ034</v>
      </c>
      <c r="F59" s="54" t="str">
        <f>'Kit List'!E10</f>
        <v>Texas Instruments</v>
      </c>
      <c r="G59" s="54">
        <f>'Kit List'!F10</f>
        <v>9</v>
      </c>
      <c r="H59" s="54">
        <f>'Kit List'!G10</f>
        <v>28</v>
      </c>
      <c r="I59" s="54">
        <f>'Kit List'!H10</f>
        <v>19.2</v>
      </c>
      <c r="J59" s="54">
        <f>'Kit List'!I10</f>
        <v>0.02</v>
      </c>
      <c r="K59" s="54" t="str">
        <f>IFERROR((VLOOKUP(A59,'Kit Item Reference Designators'!A10:C54,3,0)),"")</f>
        <v>Paper/ Cardstock</v>
      </c>
      <c r="L59" s="54" t="str">
        <f>'Kit List'!K10</f>
        <v>Paper</v>
      </c>
      <c r="M59" s="54">
        <f>'Kit List'!L10</f>
        <v>0</v>
      </c>
    </row>
    <row r="60" spans="1:13" x14ac:dyDescent="0.3">
      <c r="A60" s="56" t="str">
        <f>LEFT(B60,(MIN(FIND({0,1,2,3,4,5,6,7,8,9},B60&amp;"0123456789"))-1))</f>
        <v>LIT</v>
      </c>
      <c r="B60" s="54" t="str">
        <f>'Kit List'!A11</f>
        <v>LIT3</v>
      </c>
      <c r="C60" s="54">
        <f>'Kit List'!B11</f>
        <v>1</v>
      </c>
      <c r="D60" s="54" t="str">
        <f>'Kit List'!C11</f>
        <v>Evaluation kit user guide (Flyer)</v>
      </c>
      <c r="E60" s="54" t="str">
        <f>'Kit List'!D9</f>
        <v>TBD</v>
      </c>
      <c r="F60" s="54" t="str">
        <f>'Kit List'!E11</f>
        <v>Texas Instruments</v>
      </c>
      <c r="G60" s="54">
        <f>'Kit List'!F11</f>
        <v>9</v>
      </c>
      <c r="H60" s="54">
        <f>'Kit List'!G11</f>
        <v>28</v>
      </c>
      <c r="I60" s="54">
        <f>'Kit List'!H11</f>
        <v>19.2</v>
      </c>
      <c r="J60" s="54">
        <f>'Kit List'!I11</f>
        <v>0.02</v>
      </c>
      <c r="K60" s="54" t="str">
        <f>IFERROR((VLOOKUP(A60,'Kit Item Reference Designators'!A11:C55,3,0)),"")</f>
        <v>Paper/ Cardstock</v>
      </c>
      <c r="L60" s="54" t="str">
        <f>'Kit List'!K11</f>
        <v>Paper</v>
      </c>
      <c r="M60" s="54">
        <f>'Kit List'!L11</f>
        <v>0</v>
      </c>
    </row>
    <row r="61" spans="1:13" x14ac:dyDescent="0.3">
      <c r="A61" s="56" t="e">
        <f>LEFT(B61,(MIN(FIND({0,1,2,3,4,5,6,7,8,9},B61&amp;"0123456789"))-1))</f>
        <v>#REF!</v>
      </c>
      <c r="B61" s="54" t="e">
        <f>'Kit List'!#REF!</f>
        <v>#REF!</v>
      </c>
      <c r="C61" s="54" t="e">
        <f>'Kit List'!#REF!</f>
        <v>#REF!</v>
      </c>
      <c r="D61" s="54" t="e">
        <f>'Kit List'!#REF!</f>
        <v>#REF!</v>
      </c>
      <c r="E61" s="54" t="e">
        <f>'Kit List'!#REF!</f>
        <v>#REF!</v>
      </c>
      <c r="F61" s="54" t="e">
        <f>'Kit List'!#REF!</f>
        <v>#REF!</v>
      </c>
      <c r="G61" s="54" t="e">
        <f>'Kit List'!#REF!</f>
        <v>#REF!</v>
      </c>
      <c r="H61" s="54" t="e">
        <f>'Kit List'!#REF!</f>
        <v>#REF!</v>
      </c>
      <c r="I61" s="54" t="e">
        <f>'Kit List'!#REF!</f>
        <v>#REF!</v>
      </c>
      <c r="J61" s="54" t="e">
        <f>'Kit List'!#REF!</f>
        <v>#REF!</v>
      </c>
      <c r="K61" s="54" t="str">
        <f>IFERROR((VLOOKUP(A61,'Kit Item Reference Designators'!A12:C56,3,0)),"")</f>
        <v/>
      </c>
      <c r="L61" s="54" t="e">
        <f>'Kit List'!#REF!</f>
        <v>#REF!</v>
      </c>
      <c r="M61" s="54" t="e">
        <f>'Kit List'!#REF!</f>
        <v>#REF!</v>
      </c>
    </row>
    <row r="62" spans="1:13" x14ac:dyDescent="0.3">
      <c r="A62" s="56" t="e">
        <f>LEFT(B62,(MIN(FIND({0,1,2,3,4,5,6,7,8,9},B62&amp;"0123456789"))-1))</f>
        <v>#REF!</v>
      </c>
      <c r="B62" s="54" t="e">
        <f>'Kit List'!#REF!</f>
        <v>#REF!</v>
      </c>
      <c r="C62" s="54" t="e">
        <f>'Kit List'!#REF!</f>
        <v>#REF!</v>
      </c>
      <c r="D62" s="54" t="e">
        <f>'Kit List'!#REF!</f>
        <v>#REF!</v>
      </c>
      <c r="E62" s="54" t="e">
        <f>'Kit List'!#REF!</f>
        <v>#REF!</v>
      </c>
      <c r="F62" s="54" t="e">
        <f>'Kit List'!#REF!</f>
        <v>#REF!</v>
      </c>
      <c r="G62" s="54" t="e">
        <f>'Kit List'!#REF!</f>
        <v>#REF!</v>
      </c>
      <c r="H62" s="54" t="e">
        <f>'Kit List'!#REF!</f>
        <v>#REF!</v>
      </c>
      <c r="I62" s="54" t="e">
        <f>'Kit List'!#REF!</f>
        <v>#REF!</v>
      </c>
      <c r="J62" s="54" t="e">
        <f>'Kit List'!#REF!</f>
        <v>#REF!</v>
      </c>
      <c r="K62" s="54" t="str">
        <f>IFERROR((VLOOKUP(A62,'Kit Item Reference Designators'!A13:C57,3,0)),"")</f>
        <v/>
      </c>
      <c r="L62" s="54" t="e">
        <f>'Kit List'!#REF!</f>
        <v>#REF!</v>
      </c>
      <c r="M62" s="54" t="e">
        <f>'Kit List'!#REF!</f>
        <v>#REF!</v>
      </c>
    </row>
    <row r="63" spans="1:13" x14ac:dyDescent="0.3">
      <c r="A63" s="56" t="e">
        <f>LEFT(B63,(MIN(FIND({0,1,2,3,4,5,6,7,8,9},B63&amp;"0123456789"))-1))</f>
        <v>#REF!</v>
      </c>
      <c r="B63" s="54" t="e">
        <f>'Kit List'!#REF!</f>
        <v>#REF!</v>
      </c>
      <c r="C63" s="54" t="e">
        <f>'Kit List'!#REF!</f>
        <v>#REF!</v>
      </c>
      <c r="D63" s="54" t="e">
        <f>'Kit List'!#REF!</f>
        <v>#REF!</v>
      </c>
      <c r="E63" s="54" t="e">
        <f>'Kit List'!#REF!</f>
        <v>#REF!</v>
      </c>
      <c r="F63" s="54" t="e">
        <f>'Kit List'!#REF!</f>
        <v>#REF!</v>
      </c>
      <c r="G63" s="54" t="e">
        <f>'Kit List'!#REF!</f>
        <v>#REF!</v>
      </c>
      <c r="H63" s="54" t="e">
        <f>'Kit List'!#REF!</f>
        <v>#REF!</v>
      </c>
      <c r="I63" s="54" t="e">
        <f>'Kit List'!#REF!</f>
        <v>#REF!</v>
      </c>
      <c r="J63" s="54" t="e">
        <f>'Kit List'!#REF!</f>
        <v>#REF!</v>
      </c>
      <c r="K63" s="54" t="str">
        <f>IFERROR((VLOOKUP(A63,'Kit Item Reference Designators'!A14:C58,3,0)),"")</f>
        <v/>
      </c>
      <c r="L63" s="54" t="e">
        <f>'Kit List'!#REF!</f>
        <v>#REF!</v>
      </c>
      <c r="M63" s="54" t="e">
        <f>'Kit List'!#REF!</f>
        <v>#REF!</v>
      </c>
    </row>
    <row r="64" spans="1:13" x14ac:dyDescent="0.3">
      <c r="A64" s="56" t="e">
        <f>LEFT(B64,(MIN(FIND({0,1,2,3,4,5,6,7,8,9},B64&amp;"0123456789"))-1))</f>
        <v>#REF!</v>
      </c>
      <c r="B64" s="54" t="e">
        <f>'Kit List'!#REF!</f>
        <v>#REF!</v>
      </c>
      <c r="C64" s="54" t="e">
        <f>'Kit List'!#REF!</f>
        <v>#REF!</v>
      </c>
      <c r="D64" s="54" t="e">
        <f>'Kit List'!#REF!</f>
        <v>#REF!</v>
      </c>
      <c r="E64" s="54" t="e">
        <f>'Kit List'!#REF!</f>
        <v>#REF!</v>
      </c>
      <c r="F64" s="54" t="e">
        <f>'Kit List'!#REF!</f>
        <v>#REF!</v>
      </c>
      <c r="G64" s="54" t="e">
        <f>'Kit List'!#REF!</f>
        <v>#REF!</v>
      </c>
      <c r="H64" s="54" t="e">
        <f>'Kit List'!#REF!</f>
        <v>#REF!</v>
      </c>
      <c r="I64" s="54" t="e">
        <f>'Kit List'!#REF!</f>
        <v>#REF!</v>
      </c>
      <c r="J64" s="54" t="e">
        <f>'Kit List'!#REF!</f>
        <v>#REF!</v>
      </c>
      <c r="K64" s="54" t="str">
        <f>IFERROR((VLOOKUP(A64,'Kit Item Reference Designators'!A15:C59,3,0)),"")</f>
        <v/>
      </c>
      <c r="L64" s="54" t="e">
        <f>'Kit List'!#REF!</f>
        <v>#REF!</v>
      </c>
      <c r="M64" s="54" t="e">
        <f>'Kit List'!#REF!</f>
        <v>#REF!</v>
      </c>
    </row>
    <row r="65" spans="1:13" x14ac:dyDescent="0.3">
      <c r="A65" s="56" t="e">
        <f>LEFT(B65,(MIN(FIND({0,1,2,3,4,5,6,7,8,9},B65&amp;"0123456789"))-1))</f>
        <v>#REF!</v>
      </c>
      <c r="B65" s="54" t="e">
        <f>'Kit List'!#REF!</f>
        <v>#REF!</v>
      </c>
      <c r="C65" s="54" t="e">
        <f>'Kit List'!#REF!</f>
        <v>#REF!</v>
      </c>
      <c r="D65" s="54" t="e">
        <f>'Kit List'!#REF!</f>
        <v>#REF!</v>
      </c>
      <c r="E65" s="54" t="e">
        <f>'Kit List'!#REF!</f>
        <v>#REF!</v>
      </c>
      <c r="F65" s="54" t="e">
        <f>'Kit List'!#REF!</f>
        <v>#REF!</v>
      </c>
      <c r="G65" s="54" t="e">
        <f>'Kit List'!#REF!</f>
        <v>#REF!</v>
      </c>
      <c r="H65" s="54" t="e">
        <f>'Kit List'!#REF!</f>
        <v>#REF!</v>
      </c>
      <c r="I65" s="54" t="e">
        <f>'Kit List'!#REF!</f>
        <v>#REF!</v>
      </c>
      <c r="J65" s="54" t="e">
        <f>'Kit List'!#REF!</f>
        <v>#REF!</v>
      </c>
      <c r="K65" s="54" t="str">
        <f>IFERROR((VLOOKUP(A65,'Kit Item Reference Designators'!A16:C60,3,0)),"")</f>
        <v/>
      </c>
      <c r="L65" s="54" t="e">
        <f>'Kit List'!#REF!</f>
        <v>#REF!</v>
      </c>
      <c r="M65" s="54" t="e">
        <f>'Kit List'!#REF!</f>
        <v>#REF!</v>
      </c>
    </row>
    <row r="66" spans="1:13" x14ac:dyDescent="0.3">
      <c r="A66" s="56" t="e">
        <f>LEFT(B66,(MIN(FIND({0,1,2,3,4,5,6,7,8,9},B66&amp;"0123456789"))-1))</f>
        <v>#REF!</v>
      </c>
      <c r="B66" s="54" t="e">
        <f>'Kit List'!#REF!</f>
        <v>#REF!</v>
      </c>
      <c r="C66" s="54" t="e">
        <f>'Kit List'!#REF!</f>
        <v>#REF!</v>
      </c>
      <c r="D66" s="54" t="e">
        <f>'Kit List'!#REF!</f>
        <v>#REF!</v>
      </c>
      <c r="E66" s="54" t="e">
        <f>'Kit List'!#REF!</f>
        <v>#REF!</v>
      </c>
      <c r="F66" s="54" t="e">
        <f>'Kit List'!#REF!</f>
        <v>#REF!</v>
      </c>
      <c r="G66" s="54" t="e">
        <f>'Kit List'!#REF!</f>
        <v>#REF!</v>
      </c>
      <c r="H66" s="54" t="e">
        <f>'Kit List'!#REF!</f>
        <v>#REF!</v>
      </c>
      <c r="I66" s="54" t="e">
        <f>'Kit List'!#REF!</f>
        <v>#REF!</v>
      </c>
      <c r="J66" s="54" t="e">
        <f>'Kit List'!#REF!</f>
        <v>#REF!</v>
      </c>
      <c r="K66" s="54" t="str">
        <f>IFERROR((VLOOKUP(A66,'Kit Item Reference Designators'!A17:C61,3,0)),"")</f>
        <v/>
      </c>
      <c r="L66" s="54" t="e">
        <f>'Kit List'!#REF!</f>
        <v>#REF!</v>
      </c>
      <c r="M66" s="54" t="e">
        <f>'Kit List'!#REF!</f>
        <v>#REF!</v>
      </c>
    </row>
    <row r="67" spans="1:13" x14ac:dyDescent="0.3">
      <c r="A67" s="56" t="e">
        <f>LEFT(B67,(MIN(FIND({0,1,2,3,4,5,6,7,8,9},B67&amp;"0123456789"))-1))</f>
        <v>#REF!</v>
      </c>
      <c r="B67" s="54" t="e">
        <f>'Kit List'!#REF!</f>
        <v>#REF!</v>
      </c>
      <c r="C67" s="54" t="e">
        <f>'Kit List'!#REF!</f>
        <v>#REF!</v>
      </c>
      <c r="D67" s="54" t="e">
        <f>'Kit List'!#REF!</f>
        <v>#REF!</v>
      </c>
      <c r="E67" s="54" t="e">
        <f>'Kit List'!#REF!</f>
        <v>#REF!</v>
      </c>
      <c r="F67" s="54" t="e">
        <f>'Kit List'!#REF!</f>
        <v>#REF!</v>
      </c>
      <c r="G67" s="54" t="e">
        <f>'Kit List'!#REF!</f>
        <v>#REF!</v>
      </c>
      <c r="H67" s="54" t="e">
        <f>'Kit List'!#REF!</f>
        <v>#REF!</v>
      </c>
      <c r="I67" s="54" t="e">
        <f>'Kit List'!#REF!</f>
        <v>#REF!</v>
      </c>
      <c r="J67" s="54" t="e">
        <f>'Kit List'!#REF!</f>
        <v>#REF!</v>
      </c>
      <c r="K67" s="54" t="str">
        <f>IFERROR((VLOOKUP(A67,'Kit Item Reference Designators'!A18:C62,3,0)),"")</f>
        <v/>
      </c>
      <c r="L67" s="54" t="e">
        <f>'Kit List'!#REF!</f>
        <v>#REF!</v>
      </c>
      <c r="M67" s="54" t="e">
        <f>'Kit List'!#REF!</f>
        <v>#REF!</v>
      </c>
    </row>
    <row r="68" spans="1:13" x14ac:dyDescent="0.3">
      <c r="A68" s="56" t="e">
        <f>LEFT(B68,(MIN(FIND({0,1,2,3,4,5,6,7,8,9},B68&amp;"0123456789"))-1))</f>
        <v>#REF!</v>
      </c>
      <c r="B68" s="54" t="e">
        <f>'Kit List'!#REF!</f>
        <v>#REF!</v>
      </c>
      <c r="C68" s="54" t="e">
        <f>'Kit List'!#REF!</f>
        <v>#REF!</v>
      </c>
      <c r="D68" s="54" t="e">
        <f>'Kit List'!#REF!</f>
        <v>#REF!</v>
      </c>
      <c r="E68" s="54" t="e">
        <f>'Kit List'!#REF!</f>
        <v>#REF!</v>
      </c>
      <c r="F68" s="54" t="e">
        <f>'Kit List'!#REF!</f>
        <v>#REF!</v>
      </c>
      <c r="G68" s="54" t="e">
        <f>'Kit List'!#REF!</f>
        <v>#REF!</v>
      </c>
      <c r="H68" s="54" t="e">
        <f>'Kit List'!#REF!</f>
        <v>#REF!</v>
      </c>
      <c r="I68" s="54" t="e">
        <f>'Kit List'!#REF!</f>
        <v>#REF!</v>
      </c>
      <c r="J68" s="54" t="e">
        <f>'Kit List'!#REF!</f>
        <v>#REF!</v>
      </c>
      <c r="K68" s="54" t="str">
        <f>IFERROR((VLOOKUP(A68,'Kit Item Reference Designators'!A19:C63,3,0)),"")</f>
        <v/>
      </c>
      <c r="L68" s="54" t="e">
        <f>'Kit List'!#REF!</f>
        <v>#REF!</v>
      </c>
      <c r="M68" s="54" t="e">
        <f>'Kit List'!#REF!</f>
        <v>#REF!</v>
      </c>
    </row>
    <row r="69" spans="1:13" x14ac:dyDescent="0.3">
      <c r="A69" s="56" t="e">
        <f>LEFT(B69,(MIN(FIND({0,1,2,3,4,5,6,7,8,9},B69&amp;"0123456789"))-1))</f>
        <v>#REF!</v>
      </c>
      <c r="B69" s="54" t="e">
        <f>'Kit List'!#REF!</f>
        <v>#REF!</v>
      </c>
      <c r="C69" s="54" t="e">
        <f>'Kit List'!#REF!</f>
        <v>#REF!</v>
      </c>
      <c r="D69" s="54" t="e">
        <f>'Kit List'!#REF!</f>
        <v>#REF!</v>
      </c>
      <c r="E69" s="54" t="e">
        <f>'Kit List'!#REF!</f>
        <v>#REF!</v>
      </c>
      <c r="F69" s="54" t="e">
        <f>'Kit List'!#REF!</f>
        <v>#REF!</v>
      </c>
      <c r="G69" s="54" t="e">
        <f>'Kit List'!#REF!</f>
        <v>#REF!</v>
      </c>
      <c r="H69" s="54" t="e">
        <f>'Kit List'!#REF!</f>
        <v>#REF!</v>
      </c>
      <c r="I69" s="54" t="e">
        <f>'Kit List'!#REF!</f>
        <v>#REF!</v>
      </c>
      <c r="J69" s="54" t="e">
        <f>'Kit List'!#REF!</f>
        <v>#REF!</v>
      </c>
      <c r="K69" s="54" t="str">
        <f>IFERROR((VLOOKUP(A69,'Kit Item Reference Designators'!A20:C64,3,0)),"")</f>
        <v/>
      </c>
      <c r="L69" s="54" t="e">
        <f>'Kit List'!#REF!</f>
        <v>#REF!</v>
      </c>
      <c r="M69" s="54" t="e">
        <f>'Kit List'!#REF!</f>
        <v>#REF!</v>
      </c>
    </row>
    <row r="70" spans="1:13" x14ac:dyDescent="0.3">
      <c r="A70" s="56" t="e">
        <f>LEFT(B70,(MIN(FIND({0,1,2,3,4,5,6,7,8,9},B70&amp;"0123456789"))-1))</f>
        <v>#REF!</v>
      </c>
      <c r="B70" s="54" t="e">
        <f>'Kit List'!#REF!</f>
        <v>#REF!</v>
      </c>
      <c r="C70" s="54" t="e">
        <f>'Kit List'!#REF!</f>
        <v>#REF!</v>
      </c>
      <c r="D70" s="54" t="e">
        <f>'Kit List'!#REF!</f>
        <v>#REF!</v>
      </c>
      <c r="E70" s="54" t="e">
        <f>'Kit List'!#REF!</f>
        <v>#REF!</v>
      </c>
      <c r="F70" s="54" t="e">
        <f>'Kit List'!#REF!</f>
        <v>#REF!</v>
      </c>
      <c r="G70" s="54" t="e">
        <f>'Kit List'!#REF!</f>
        <v>#REF!</v>
      </c>
      <c r="H70" s="54" t="e">
        <f>'Kit List'!#REF!</f>
        <v>#REF!</v>
      </c>
      <c r="I70" s="54" t="e">
        <f>'Kit List'!#REF!</f>
        <v>#REF!</v>
      </c>
      <c r="J70" s="54" t="e">
        <f>'Kit List'!#REF!</f>
        <v>#REF!</v>
      </c>
      <c r="K70" s="54" t="str">
        <f>IFERROR((VLOOKUP(A70,'Kit Item Reference Designators'!A21:C65,3,0)),"")</f>
        <v/>
      </c>
      <c r="L70" s="54" t="e">
        <f>'Kit List'!#REF!</f>
        <v>#REF!</v>
      </c>
      <c r="M70" s="54" t="e">
        <f>'Kit List'!#REF!</f>
        <v>#REF!</v>
      </c>
    </row>
    <row r="71" spans="1:13" x14ac:dyDescent="0.3">
      <c r="A71" s="56" t="e">
        <f>LEFT(B71,(MIN(FIND({0,1,2,3,4,5,6,7,8,9},B71&amp;"0123456789"))-1))</f>
        <v>#REF!</v>
      </c>
      <c r="B71" s="54" t="e">
        <f>'Kit List'!#REF!</f>
        <v>#REF!</v>
      </c>
      <c r="C71" s="54" t="e">
        <f>'Kit List'!#REF!</f>
        <v>#REF!</v>
      </c>
      <c r="D71" s="54" t="e">
        <f>'Kit List'!#REF!</f>
        <v>#REF!</v>
      </c>
      <c r="E71" s="54" t="e">
        <f>'Kit List'!#REF!</f>
        <v>#REF!</v>
      </c>
      <c r="F71" s="54" t="e">
        <f>'Kit List'!#REF!</f>
        <v>#REF!</v>
      </c>
      <c r="G71" s="54" t="e">
        <f>'Kit List'!#REF!</f>
        <v>#REF!</v>
      </c>
      <c r="H71" s="54" t="e">
        <f>'Kit List'!#REF!</f>
        <v>#REF!</v>
      </c>
      <c r="I71" s="54" t="e">
        <f>'Kit List'!#REF!</f>
        <v>#REF!</v>
      </c>
      <c r="J71" s="54" t="e">
        <f>'Kit List'!#REF!</f>
        <v>#REF!</v>
      </c>
      <c r="K71" s="54" t="str">
        <f>IFERROR((VLOOKUP(A71,'Kit Item Reference Designators'!A22:C66,3,0)),"")</f>
        <v/>
      </c>
      <c r="L71" s="54" t="e">
        <f>'Kit List'!#REF!</f>
        <v>#REF!</v>
      </c>
      <c r="M71" s="54" t="e">
        <f>'Kit List'!#REF!</f>
        <v>#REF!</v>
      </c>
    </row>
    <row r="72" spans="1:13" x14ac:dyDescent="0.3">
      <c r="A72" s="56" t="e">
        <f>LEFT(B72,(MIN(FIND({0,1,2,3,4,5,6,7,8,9},B72&amp;"0123456789"))-1))</f>
        <v>#REF!</v>
      </c>
      <c r="B72" s="54" t="e">
        <f>'Kit List'!#REF!</f>
        <v>#REF!</v>
      </c>
      <c r="C72" s="54" t="e">
        <f>'Kit List'!#REF!</f>
        <v>#REF!</v>
      </c>
      <c r="D72" s="54" t="e">
        <f>'Kit List'!#REF!</f>
        <v>#REF!</v>
      </c>
      <c r="E72" s="54" t="e">
        <f>'Kit List'!#REF!</f>
        <v>#REF!</v>
      </c>
      <c r="F72" s="54" t="e">
        <f>'Kit List'!#REF!</f>
        <v>#REF!</v>
      </c>
      <c r="G72" s="54" t="e">
        <f>'Kit List'!#REF!</f>
        <v>#REF!</v>
      </c>
      <c r="H72" s="54" t="e">
        <f>'Kit List'!#REF!</f>
        <v>#REF!</v>
      </c>
      <c r="I72" s="54" t="e">
        <f>'Kit List'!#REF!</f>
        <v>#REF!</v>
      </c>
      <c r="J72" s="54" t="e">
        <f>'Kit List'!#REF!</f>
        <v>#REF!</v>
      </c>
      <c r="K72" s="54" t="str">
        <f>IFERROR((VLOOKUP(A72,'Kit Item Reference Designators'!A23:C67,3,0)),"")</f>
        <v/>
      </c>
      <c r="L72" s="54" t="e">
        <f>'Kit List'!#REF!</f>
        <v>#REF!</v>
      </c>
      <c r="M72" s="54" t="e">
        <f>'Kit List'!#REF!</f>
        <v>#REF!</v>
      </c>
    </row>
    <row r="73" spans="1:13" x14ac:dyDescent="0.3">
      <c r="A73" s="56" t="e">
        <f>LEFT(B73,(MIN(FIND({0,1,2,3,4,5,6,7,8,9},B73&amp;"0123456789"))-1))</f>
        <v>#REF!</v>
      </c>
      <c r="B73" s="54" t="e">
        <f>'Kit List'!#REF!</f>
        <v>#REF!</v>
      </c>
      <c r="C73" s="54" t="e">
        <f>'Kit List'!#REF!</f>
        <v>#REF!</v>
      </c>
      <c r="D73" s="54" t="e">
        <f>'Kit List'!#REF!</f>
        <v>#REF!</v>
      </c>
      <c r="E73" s="54" t="e">
        <f>'Kit List'!#REF!</f>
        <v>#REF!</v>
      </c>
      <c r="F73" s="54" t="e">
        <f>'Kit List'!#REF!</f>
        <v>#REF!</v>
      </c>
      <c r="G73" s="54" t="e">
        <f>'Kit List'!#REF!</f>
        <v>#REF!</v>
      </c>
      <c r="H73" s="54" t="e">
        <f>'Kit List'!#REF!</f>
        <v>#REF!</v>
      </c>
      <c r="I73" s="54" t="e">
        <f>'Kit List'!#REF!</f>
        <v>#REF!</v>
      </c>
      <c r="J73" s="54" t="e">
        <f>'Kit List'!#REF!</f>
        <v>#REF!</v>
      </c>
      <c r="K73" s="54" t="str">
        <f>IFERROR((VLOOKUP(A73,'Kit Item Reference Designators'!A24:C68,3,0)),"")</f>
        <v/>
      </c>
      <c r="L73" s="54" t="e">
        <f>'Kit List'!#REF!</f>
        <v>#REF!</v>
      </c>
      <c r="M73" s="54" t="e">
        <f>'Kit List'!#REF!</f>
        <v>#REF!</v>
      </c>
    </row>
    <row r="74" spans="1:13" x14ac:dyDescent="0.3">
      <c r="A74" s="56" t="e">
        <f>LEFT(B74,(MIN(FIND({0,1,2,3,4,5,6,7,8,9},B74&amp;"0123456789"))-1))</f>
        <v>#REF!</v>
      </c>
      <c r="B74" s="54" t="e">
        <f>'Kit List'!#REF!</f>
        <v>#REF!</v>
      </c>
      <c r="C74" s="54" t="e">
        <f>'Kit List'!#REF!</f>
        <v>#REF!</v>
      </c>
      <c r="D74" s="54" t="e">
        <f>'Kit List'!#REF!</f>
        <v>#REF!</v>
      </c>
      <c r="E74" s="54" t="e">
        <f>'Kit List'!#REF!</f>
        <v>#REF!</v>
      </c>
      <c r="F74" s="54" t="e">
        <f>'Kit List'!#REF!</f>
        <v>#REF!</v>
      </c>
      <c r="G74" s="54" t="e">
        <f>'Kit List'!#REF!</f>
        <v>#REF!</v>
      </c>
      <c r="H74" s="54" t="e">
        <f>'Kit List'!#REF!</f>
        <v>#REF!</v>
      </c>
      <c r="I74" s="54" t="e">
        <f>'Kit List'!#REF!</f>
        <v>#REF!</v>
      </c>
      <c r="J74" s="54" t="e">
        <f>'Kit List'!#REF!</f>
        <v>#REF!</v>
      </c>
      <c r="K74" s="54" t="str">
        <f>IFERROR((VLOOKUP(A74,'Kit Item Reference Designators'!A25:C69,3,0)),"")</f>
        <v/>
      </c>
      <c r="L74" s="54" t="e">
        <f>'Kit List'!#REF!</f>
        <v>#REF!</v>
      </c>
      <c r="M74" s="54" t="e">
        <f>'Kit List'!#REF!</f>
        <v>#REF!</v>
      </c>
    </row>
    <row r="75" spans="1:13" ht="15" thickBot="1" x14ac:dyDescent="0.35">
      <c r="A75" s="57" t="e">
        <f>LEFT(B75,(MIN(FIND({0,1,2,3,4,5,6,7,8,9},B75&amp;"0123456789"))-1))</f>
        <v>#REF!</v>
      </c>
      <c r="B75" s="54" t="e">
        <f>'Kit List'!#REF!</f>
        <v>#REF!</v>
      </c>
      <c r="C75" s="54" t="e">
        <f>'Kit List'!#REF!</f>
        <v>#REF!</v>
      </c>
      <c r="D75" s="54" t="e">
        <f>'Kit List'!#REF!</f>
        <v>#REF!</v>
      </c>
      <c r="E75" s="54" t="e">
        <f>'Kit List'!#REF!</f>
        <v>#REF!</v>
      </c>
      <c r="F75" s="54" t="e">
        <f>'Kit List'!#REF!</f>
        <v>#REF!</v>
      </c>
      <c r="G75" s="54" t="e">
        <f>'Kit List'!#REF!</f>
        <v>#REF!</v>
      </c>
      <c r="H75" s="54" t="e">
        <f>'Kit List'!#REF!</f>
        <v>#REF!</v>
      </c>
      <c r="I75" s="54" t="e">
        <f>'Kit List'!#REF!</f>
        <v>#REF!</v>
      </c>
      <c r="J75" s="54" t="e">
        <f>'Kit List'!#REF!</f>
        <v>#REF!</v>
      </c>
      <c r="K75" s="54" t="str">
        <f>IFERROR((VLOOKUP(A75,'Kit Item Reference Designators'!A26:C70,3,0)),"")</f>
        <v/>
      </c>
      <c r="L75" s="54" t="e">
        <f>'Kit List'!#REF!</f>
        <v>#REF!</v>
      </c>
      <c r="M75" s="54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59"/>
      <c r="B1" s="59"/>
      <c r="C1" s="80" t="s">
        <v>116</v>
      </c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x14ac:dyDescent="0.3">
      <c r="A2" s="59"/>
      <c r="B2" s="59" t="s">
        <v>8</v>
      </c>
      <c r="C2" s="81" t="s">
        <v>213</v>
      </c>
      <c r="D2" s="59" t="s">
        <v>7</v>
      </c>
      <c r="E2" s="82" t="s">
        <v>138</v>
      </c>
      <c r="F2" s="59"/>
      <c r="G2" s="59"/>
      <c r="H2" s="59"/>
      <c r="I2" s="59"/>
      <c r="J2" s="59"/>
      <c r="K2" s="59"/>
      <c r="L2" s="59"/>
      <c r="M2" s="59"/>
    </row>
    <row r="3" spans="1:13" x14ac:dyDescent="0.3">
      <c r="A3" s="60"/>
      <c r="B3" s="59" t="s">
        <v>105</v>
      </c>
      <c r="C3" s="83" t="s">
        <v>138</v>
      </c>
      <c r="D3" s="60" t="s">
        <v>12</v>
      </c>
      <c r="E3" s="67" t="s">
        <v>99</v>
      </c>
      <c r="F3" s="60"/>
      <c r="G3" s="60"/>
      <c r="H3" s="60"/>
      <c r="I3" s="60"/>
      <c r="J3" s="60"/>
      <c r="K3" s="60"/>
      <c r="L3" s="60"/>
      <c r="M3" s="60"/>
    </row>
    <row r="4" spans="1:13" ht="15.6" x14ac:dyDescent="0.3">
      <c r="A4" s="59"/>
      <c r="B4" s="66" t="s">
        <v>6</v>
      </c>
      <c r="C4" s="84" t="s">
        <v>138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3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27" thickBot="1" x14ac:dyDescent="0.35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110</v>
      </c>
      <c r="G6" s="71" t="s">
        <v>111</v>
      </c>
      <c r="H6" s="71" t="s">
        <v>112</v>
      </c>
      <c r="I6" s="71" t="s">
        <v>113</v>
      </c>
      <c r="J6" s="70" t="s">
        <v>98</v>
      </c>
      <c r="K6" s="73" t="s">
        <v>109</v>
      </c>
      <c r="L6" s="72" t="s">
        <v>9</v>
      </c>
      <c r="M6" s="59"/>
    </row>
    <row r="7" spans="1:13" ht="15" thickBot="1" x14ac:dyDescent="0.35">
      <c r="A7" s="85" t="s">
        <v>214</v>
      </c>
      <c r="B7" s="86">
        <v>1</v>
      </c>
      <c r="C7" s="87" t="s">
        <v>215</v>
      </c>
      <c r="D7" s="87" t="s">
        <v>216</v>
      </c>
      <c r="E7" s="87" t="s">
        <v>2</v>
      </c>
      <c r="F7" s="88">
        <v>105</v>
      </c>
      <c r="G7" s="88">
        <v>19.05</v>
      </c>
      <c r="H7" s="88">
        <v>13.67</v>
      </c>
      <c r="I7" s="88">
        <v>2.54</v>
      </c>
      <c r="J7" s="87" t="s">
        <v>199</v>
      </c>
      <c r="K7" s="87" t="s">
        <v>217</v>
      </c>
      <c r="L7" s="89"/>
      <c r="M7" s="81"/>
    </row>
    <row r="8" spans="1:13" x14ac:dyDescent="0.3">
      <c r="A8" s="90" t="s">
        <v>214</v>
      </c>
      <c r="B8" s="91">
        <v>1</v>
      </c>
      <c r="C8" s="90" t="s">
        <v>218</v>
      </c>
      <c r="D8" s="90" t="s">
        <v>219</v>
      </c>
      <c r="E8" s="90" t="s">
        <v>2</v>
      </c>
      <c r="F8" s="6"/>
      <c r="G8" s="6"/>
      <c r="H8" s="6"/>
      <c r="I8" s="6"/>
      <c r="J8" s="6" t="s">
        <v>199</v>
      </c>
      <c r="K8" s="6" t="s">
        <v>217</v>
      </c>
      <c r="L8" s="6"/>
      <c r="M8" s="81"/>
    </row>
    <row r="9" spans="1:13" x14ac:dyDescent="0.3">
      <c r="A9" s="90" t="s">
        <v>214</v>
      </c>
      <c r="B9" s="91">
        <v>1</v>
      </c>
      <c r="C9" s="90" t="s">
        <v>220</v>
      </c>
      <c r="D9" s="92" t="s">
        <v>221</v>
      </c>
      <c r="E9" s="90" t="s">
        <v>2</v>
      </c>
      <c r="F9" s="6"/>
      <c r="G9" s="6"/>
      <c r="H9" s="6"/>
      <c r="I9" s="6"/>
      <c r="J9" s="6" t="s">
        <v>199</v>
      </c>
      <c r="K9" s="6" t="s">
        <v>217</v>
      </c>
      <c r="L9" s="6"/>
      <c r="M9" s="81"/>
    </row>
    <row r="10" spans="1:13" x14ac:dyDescent="0.3">
      <c r="A10" s="90"/>
      <c r="B10" s="91"/>
      <c r="C10" s="90"/>
      <c r="D10" s="92"/>
      <c r="E10" s="90"/>
      <c r="F10" s="6"/>
      <c r="G10" s="6"/>
      <c r="H10" s="6"/>
      <c r="I10" s="6"/>
      <c r="J10" s="6"/>
      <c r="K10" s="6"/>
      <c r="L10" s="6"/>
      <c r="M10" s="81"/>
    </row>
    <row r="11" spans="1:13" x14ac:dyDescent="0.3">
      <c r="A11" s="90"/>
      <c r="B11" s="91"/>
      <c r="C11" s="90"/>
      <c r="D11" s="92"/>
      <c r="E11" s="90"/>
      <c r="F11" s="6"/>
      <c r="G11" s="6"/>
      <c r="H11" s="6"/>
      <c r="I11" s="6"/>
      <c r="J11" s="6"/>
      <c r="K11" s="6"/>
      <c r="L11" s="6"/>
      <c r="M11" s="81"/>
    </row>
    <row r="12" spans="1:13" x14ac:dyDescent="0.3">
      <c r="A12" s="90"/>
      <c r="B12" s="91"/>
      <c r="C12" s="6"/>
      <c r="D12" s="35"/>
      <c r="E12" s="6"/>
      <c r="F12" s="93"/>
      <c r="G12" s="6"/>
      <c r="H12" s="6"/>
      <c r="I12" s="6"/>
      <c r="J12" s="6"/>
      <c r="K12" s="6"/>
      <c r="L12" s="6"/>
      <c r="M12" s="81"/>
    </row>
    <row r="13" spans="1:13" x14ac:dyDescent="0.3">
      <c r="A13" s="90"/>
      <c r="B13" s="91"/>
      <c r="C13" s="94"/>
      <c r="D13" s="90"/>
      <c r="E13" s="90"/>
      <c r="F13" s="6"/>
      <c r="G13" s="6"/>
      <c r="H13" s="6"/>
      <c r="I13" s="6"/>
      <c r="J13" s="6"/>
      <c r="K13" s="6"/>
      <c r="L13" s="6"/>
      <c r="M13" s="81"/>
    </row>
    <row r="14" spans="1:13" x14ac:dyDescent="0.3">
      <c r="A14" s="90"/>
      <c r="B14" s="91"/>
      <c r="C14" s="90"/>
      <c r="D14" s="90"/>
      <c r="E14" s="90"/>
      <c r="F14" s="6"/>
      <c r="G14" s="6"/>
      <c r="H14" s="6"/>
      <c r="I14" s="6"/>
      <c r="J14" s="6"/>
      <c r="K14" s="6"/>
      <c r="L14" s="6"/>
      <c r="M14" s="81"/>
    </row>
    <row r="15" spans="1:13" x14ac:dyDescent="0.3">
      <c r="A15" s="90"/>
      <c r="B15" s="91"/>
      <c r="C15" s="90"/>
      <c r="D15" s="90"/>
      <c r="E15" s="90"/>
      <c r="F15" s="6"/>
      <c r="G15" s="6"/>
      <c r="H15" s="6"/>
      <c r="I15" s="6"/>
      <c r="J15" s="6"/>
      <c r="K15" s="6"/>
      <c r="L15" s="6"/>
      <c r="M15" s="81"/>
    </row>
    <row r="16" spans="1:13" x14ac:dyDescent="0.3">
      <c r="A16" s="90"/>
      <c r="B16" s="91"/>
      <c r="C16" s="90"/>
      <c r="D16" s="90"/>
      <c r="E16" s="90"/>
      <c r="F16" s="6"/>
      <c r="G16" s="6"/>
      <c r="H16" s="6"/>
      <c r="I16" s="6"/>
      <c r="J16" s="6"/>
      <c r="K16" s="6"/>
      <c r="L16" s="6"/>
      <c r="M16" s="81"/>
    </row>
    <row r="17" spans="1:13" x14ac:dyDescent="0.3">
      <c r="A17" s="95"/>
      <c r="B17" s="95"/>
      <c r="C17" s="95"/>
      <c r="D17" s="95"/>
      <c r="E17" s="95"/>
      <c r="F17" s="81"/>
      <c r="G17" s="81"/>
      <c r="H17" s="81"/>
      <c r="I17" s="81"/>
      <c r="J17" s="81"/>
      <c r="K17" s="81"/>
      <c r="L17" s="81"/>
      <c r="M17" s="81"/>
    </row>
    <row r="18" spans="1:13" x14ac:dyDescent="0.3">
      <c r="A18" s="95"/>
      <c r="B18" s="95"/>
      <c r="C18" s="95"/>
      <c r="D18" s="95"/>
      <c r="E18" s="95"/>
      <c r="F18" s="81"/>
      <c r="G18" s="81"/>
      <c r="H18" s="81"/>
      <c r="I18" s="81"/>
      <c r="J18" s="81"/>
      <c r="K18" s="81"/>
      <c r="L18" s="81"/>
      <c r="M18" s="81"/>
    </row>
    <row r="19" spans="1:13" x14ac:dyDescent="0.3">
      <c r="A19" s="81"/>
      <c r="B19" s="95"/>
      <c r="C19" s="95"/>
      <c r="D19" s="95"/>
      <c r="E19" s="81"/>
      <c r="F19" s="81"/>
      <c r="G19" s="81"/>
      <c r="H19" s="81"/>
      <c r="I19" s="81"/>
      <c r="J19" s="81"/>
      <c r="K19" s="81"/>
      <c r="L19" s="81"/>
      <c r="M19" s="81"/>
    </row>
    <row r="20" spans="1:13" ht="21" x14ac:dyDescent="0.4">
      <c r="A20" s="81"/>
      <c r="B20" s="95"/>
      <c r="C20" s="96"/>
      <c r="D20" s="95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81"/>
      <c r="B21" s="95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</row>
    <row r="22" spans="1:13" x14ac:dyDescent="0.3">
      <c r="A22" s="81"/>
      <c r="B22" s="95"/>
      <c r="C22" s="16"/>
      <c r="D22" s="16"/>
      <c r="E22" s="16"/>
      <c r="F22" s="81"/>
      <c r="G22" s="81"/>
      <c r="H22" s="81"/>
      <c r="I22" s="81"/>
      <c r="J22" s="81"/>
      <c r="K22" s="81"/>
      <c r="L22" s="81"/>
      <c r="M22" s="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Harish B</cp:lastModifiedBy>
  <cp:lastPrinted>2018-01-22T17:50:34Z</cp:lastPrinted>
  <dcterms:created xsi:type="dcterms:W3CDTF">2014-10-28T20:48:20Z</dcterms:created>
  <dcterms:modified xsi:type="dcterms:W3CDTF">2022-09-16T06:15:41Z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